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bookViews>
    <workbookView xWindow="0" yWindow="0" windowWidth="24000" windowHeight="8835" activeTab="2"/>
  </bookViews>
  <sheets>
    <sheet name="Productos" sheetId="1" r:id="rId1"/>
    <sheet name="GuiaDespacho" sheetId="2" r:id="rId2"/>
    <sheet name="Gráfico1" sheetId="6" r:id="rId3"/>
    <sheet name="resumen x productos" sheetId="4" r:id="rId4"/>
    <sheet name="resumen x descuento" sheetId="5" r:id="rId5"/>
    <sheet name="GuíaDevolución" sheetId="3" r:id="rId6"/>
  </sheets>
  <calcPr calcId="152511"/>
  <pivotCaches>
    <pivotCache cacheId="12" r:id="rId7"/>
    <pivotCache cacheId="17" r:id="rId8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" i="3" l="1"/>
  <c r="R3" i="3"/>
  <c r="R4" i="3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R71" i="3"/>
  <c r="R72" i="3"/>
  <c r="R73" i="3"/>
  <c r="R74" i="3"/>
  <c r="R75" i="3"/>
  <c r="R76" i="3"/>
  <c r="R77" i="3"/>
  <c r="R78" i="3"/>
  <c r="R79" i="3"/>
  <c r="R80" i="3"/>
  <c r="R81" i="3"/>
  <c r="R82" i="3"/>
  <c r="R83" i="3"/>
  <c r="R84" i="3"/>
  <c r="R85" i="3"/>
  <c r="R86" i="3"/>
  <c r="R87" i="3"/>
  <c r="R88" i="3"/>
  <c r="R89" i="3"/>
  <c r="R90" i="3"/>
  <c r="R91" i="3"/>
  <c r="R92" i="3"/>
  <c r="R93" i="3"/>
  <c r="R94" i="3"/>
  <c r="R95" i="3"/>
  <c r="R96" i="3"/>
  <c r="R97" i="3"/>
  <c r="R98" i="3"/>
  <c r="R99" i="3"/>
  <c r="R100" i="3"/>
  <c r="R101" i="3"/>
  <c r="R102" i="3"/>
  <c r="R103" i="3"/>
  <c r="R104" i="3"/>
  <c r="R105" i="3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38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4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P2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116" i="3"/>
  <c r="P117" i="3"/>
  <c r="P118" i="3"/>
  <c r="P119" i="3"/>
  <c r="P120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N2" i="3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2" i="3"/>
  <c r="F3" i="3"/>
  <c r="H3" i="3" s="1"/>
  <c r="F4" i="3"/>
  <c r="H4" i="3" s="1"/>
  <c r="F5" i="3"/>
  <c r="H5" i="3" s="1"/>
  <c r="F6" i="3"/>
  <c r="H6" i="3" s="1"/>
  <c r="J6" i="3" s="1"/>
  <c r="F7" i="3"/>
  <c r="H7" i="3" s="1"/>
  <c r="F8" i="3"/>
  <c r="H8" i="3" s="1"/>
  <c r="F9" i="3"/>
  <c r="H9" i="3" s="1"/>
  <c r="F10" i="3"/>
  <c r="H10" i="3" s="1"/>
  <c r="J10" i="3" s="1"/>
  <c r="F11" i="3"/>
  <c r="H11" i="3" s="1"/>
  <c r="F12" i="3"/>
  <c r="H12" i="3" s="1"/>
  <c r="F13" i="3"/>
  <c r="H13" i="3" s="1"/>
  <c r="F14" i="3"/>
  <c r="H14" i="3" s="1"/>
  <c r="J14" i="3" s="1"/>
  <c r="F15" i="3"/>
  <c r="H15" i="3" s="1"/>
  <c r="F16" i="3"/>
  <c r="H16" i="3" s="1"/>
  <c r="F17" i="3"/>
  <c r="H17" i="3" s="1"/>
  <c r="F18" i="3"/>
  <c r="H18" i="3" s="1"/>
  <c r="J18" i="3" s="1"/>
  <c r="F19" i="3"/>
  <c r="H19" i="3" s="1"/>
  <c r="F20" i="3"/>
  <c r="H20" i="3" s="1"/>
  <c r="F21" i="3"/>
  <c r="H21" i="3" s="1"/>
  <c r="F22" i="3"/>
  <c r="H22" i="3" s="1"/>
  <c r="J22" i="3" s="1"/>
  <c r="F23" i="3"/>
  <c r="H23" i="3" s="1"/>
  <c r="F24" i="3"/>
  <c r="H24" i="3" s="1"/>
  <c r="F25" i="3"/>
  <c r="H25" i="3" s="1"/>
  <c r="F26" i="3"/>
  <c r="H26" i="3" s="1"/>
  <c r="J26" i="3" s="1"/>
  <c r="F27" i="3"/>
  <c r="H27" i="3" s="1"/>
  <c r="F28" i="3"/>
  <c r="H28" i="3" s="1"/>
  <c r="F29" i="3"/>
  <c r="H29" i="3" s="1"/>
  <c r="F30" i="3"/>
  <c r="H30" i="3" s="1"/>
  <c r="J30" i="3" s="1"/>
  <c r="F31" i="3"/>
  <c r="H31" i="3" s="1"/>
  <c r="F32" i="3"/>
  <c r="H32" i="3" s="1"/>
  <c r="F33" i="3"/>
  <c r="H33" i="3" s="1"/>
  <c r="F34" i="3"/>
  <c r="H34" i="3" s="1"/>
  <c r="J34" i="3" s="1"/>
  <c r="F35" i="3"/>
  <c r="H35" i="3" s="1"/>
  <c r="F36" i="3"/>
  <c r="H36" i="3" s="1"/>
  <c r="F37" i="3"/>
  <c r="H37" i="3" s="1"/>
  <c r="F38" i="3"/>
  <c r="H38" i="3" s="1"/>
  <c r="J38" i="3" s="1"/>
  <c r="F39" i="3"/>
  <c r="H39" i="3" s="1"/>
  <c r="F40" i="3"/>
  <c r="H40" i="3" s="1"/>
  <c r="F41" i="3"/>
  <c r="H41" i="3" s="1"/>
  <c r="F42" i="3"/>
  <c r="H42" i="3" s="1"/>
  <c r="J42" i="3" s="1"/>
  <c r="F43" i="3"/>
  <c r="H43" i="3" s="1"/>
  <c r="F44" i="3"/>
  <c r="H44" i="3" s="1"/>
  <c r="F45" i="3"/>
  <c r="H45" i="3" s="1"/>
  <c r="F46" i="3"/>
  <c r="H46" i="3" s="1"/>
  <c r="J46" i="3" s="1"/>
  <c r="F47" i="3"/>
  <c r="H47" i="3" s="1"/>
  <c r="F48" i="3"/>
  <c r="H48" i="3" s="1"/>
  <c r="F49" i="3"/>
  <c r="H49" i="3" s="1"/>
  <c r="F50" i="3"/>
  <c r="H50" i="3" s="1"/>
  <c r="J50" i="3" s="1"/>
  <c r="F51" i="3"/>
  <c r="H51" i="3" s="1"/>
  <c r="F52" i="3"/>
  <c r="H52" i="3" s="1"/>
  <c r="F53" i="3"/>
  <c r="H53" i="3" s="1"/>
  <c r="F54" i="3"/>
  <c r="H54" i="3" s="1"/>
  <c r="J54" i="3" s="1"/>
  <c r="F55" i="3"/>
  <c r="H55" i="3" s="1"/>
  <c r="F56" i="3"/>
  <c r="H56" i="3" s="1"/>
  <c r="F57" i="3"/>
  <c r="H57" i="3" s="1"/>
  <c r="F58" i="3"/>
  <c r="H58" i="3" s="1"/>
  <c r="J58" i="3" s="1"/>
  <c r="F59" i="3"/>
  <c r="H59" i="3" s="1"/>
  <c r="F60" i="3"/>
  <c r="H60" i="3" s="1"/>
  <c r="F61" i="3"/>
  <c r="H61" i="3" s="1"/>
  <c r="F62" i="3"/>
  <c r="H62" i="3" s="1"/>
  <c r="J62" i="3" s="1"/>
  <c r="F63" i="3"/>
  <c r="H63" i="3" s="1"/>
  <c r="F64" i="3"/>
  <c r="H64" i="3" s="1"/>
  <c r="F65" i="3"/>
  <c r="H65" i="3" s="1"/>
  <c r="F66" i="3"/>
  <c r="H66" i="3" s="1"/>
  <c r="J66" i="3" s="1"/>
  <c r="F67" i="3"/>
  <c r="H67" i="3" s="1"/>
  <c r="F68" i="3"/>
  <c r="H68" i="3" s="1"/>
  <c r="F69" i="3"/>
  <c r="H69" i="3" s="1"/>
  <c r="F70" i="3"/>
  <c r="H70" i="3" s="1"/>
  <c r="J70" i="3" s="1"/>
  <c r="F71" i="3"/>
  <c r="H71" i="3" s="1"/>
  <c r="F72" i="3"/>
  <c r="H72" i="3" s="1"/>
  <c r="F73" i="3"/>
  <c r="H73" i="3" s="1"/>
  <c r="F74" i="3"/>
  <c r="H74" i="3" s="1"/>
  <c r="J74" i="3" s="1"/>
  <c r="F75" i="3"/>
  <c r="H75" i="3" s="1"/>
  <c r="F76" i="3"/>
  <c r="H76" i="3" s="1"/>
  <c r="F77" i="3"/>
  <c r="H77" i="3" s="1"/>
  <c r="F78" i="3"/>
  <c r="H78" i="3" s="1"/>
  <c r="J78" i="3" s="1"/>
  <c r="F79" i="3"/>
  <c r="H79" i="3" s="1"/>
  <c r="F80" i="3"/>
  <c r="H80" i="3" s="1"/>
  <c r="F81" i="3"/>
  <c r="H81" i="3" s="1"/>
  <c r="F82" i="3"/>
  <c r="H82" i="3" s="1"/>
  <c r="J82" i="3" s="1"/>
  <c r="F83" i="3"/>
  <c r="H83" i="3" s="1"/>
  <c r="F84" i="3"/>
  <c r="H84" i="3" s="1"/>
  <c r="F85" i="3"/>
  <c r="H85" i="3" s="1"/>
  <c r="F86" i="3"/>
  <c r="H86" i="3" s="1"/>
  <c r="J86" i="3" s="1"/>
  <c r="F87" i="3"/>
  <c r="H87" i="3" s="1"/>
  <c r="F88" i="3"/>
  <c r="H88" i="3" s="1"/>
  <c r="F89" i="3"/>
  <c r="H89" i="3" s="1"/>
  <c r="F90" i="3"/>
  <c r="H90" i="3" s="1"/>
  <c r="J90" i="3" s="1"/>
  <c r="F91" i="3"/>
  <c r="H91" i="3" s="1"/>
  <c r="F92" i="3"/>
  <c r="H92" i="3" s="1"/>
  <c r="F93" i="3"/>
  <c r="H93" i="3" s="1"/>
  <c r="F94" i="3"/>
  <c r="H94" i="3" s="1"/>
  <c r="J94" i="3" s="1"/>
  <c r="F95" i="3"/>
  <c r="H95" i="3" s="1"/>
  <c r="F96" i="3"/>
  <c r="H96" i="3" s="1"/>
  <c r="F97" i="3"/>
  <c r="H97" i="3" s="1"/>
  <c r="F98" i="3"/>
  <c r="H98" i="3" s="1"/>
  <c r="J98" i="3" s="1"/>
  <c r="F99" i="3"/>
  <c r="H99" i="3" s="1"/>
  <c r="F100" i="3"/>
  <c r="H100" i="3" s="1"/>
  <c r="F101" i="3"/>
  <c r="H101" i="3" s="1"/>
  <c r="F102" i="3"/>
  <c r="H102" i="3" s="1"/>
  <c r="J102" i="3" s="1"/>
  <c r="F103" i="3"/>
  <c r="H103" i="3" s="1"/>
  <c r="F104" i="3"/>
  <c r="H104" i="3" s="1"/>
  <c r="F105" i="3"/>
  <c r="H105" i="3" s="1"/>
  <c r="F106" i="3"/>
  <c r="H106" i="3" s="1"/>
  <c r="J106" i="3" s="1"/>
  <c r="F107" i="3"/>
  <c r="H107" i="3" s="1"/>
  <c r="F108" i="3"/>
  <c r="H108" i="3" s="1"/>
  <c r="F109" i="3"/>
  <c r="H109" i="3" s="1"/>
  <c r="F110" i="3"/>
  <c r="H110" i="3" s="1"/>
  <c r="J110" i="3" s="1"/>
  <c r="F111" i="3"/>
  <c r="H111" i="3" s="1"/>
  <c r="F112" i="3"/>
  <c r="H112" i="3" s="1"/>
  <c r="F113" i="3"/>
  <c r="H113" i="3" s="1"/>
  <c r="F114" i="3"/>
  <c r="H114" i="3" s="1"/>
  <c r="J114" i="3" s="1"/>
  <c r="F115" i="3"/>
  <c r="H115" i="3" s="1"/>
  <c r="F116" i="3"/>
  <c r="H116" i="3" s="1"/>
  <c r="F117" i="3"/>
  <c r="H117" i="3" s="1"/>
  <c r="F118" i="3"/>
  <c r="H118" i="3" s="1"/>
  <c r="J118" i="3" s="1"/>
  <c r="F119" i="3"/>
  <c r="H119" i="3" s="1"/>
  <c r="F120" i="3"/>
  <c r="H120" i="3" s="1"/>
  <c r="F121" i="3"/>
  <c r="H121" i="3" s="1"/>
  <c r="F122" i="3"/>
  <c r="H122" i="3" s="1"/>
  <c r="J122" i="3" s="1"/>
  <c r="F123" i="3"/>
  <c r="H123" i="3" s="1"/>
  <c r="F124" i="3"/>
  <c r="H124" i="3" s="1"/>
  <c r="F125" i="3"/>
  <c r="H125" i="3" s="1"/>
  <c r="F126" i="3"/>
  <c r="H126" i="3" s="1"/>
  <c r="J126" i="3" s="1"/>
  <c r="F127" i="3"/>
  <c r="H127" i="3" s="1"/>
  <c r="F128" i="3"/>
  <c r="H128" i="3" s="1"/>
  <c r="F129" i="3"/>
  <c r="H129" i="3" s="1"/>
  <c r="F130" i="3"/>
  <c r="H130" i="3" s="1"/>
  <c r="J130" i="3" s="1"/>
  <c r="F131" i="3"/>
  <c r="H131" i="3" s="1"/>
  <c r="F132" i="3"/>
  <c r="H132" i="3" s="1"/>
  <c r="F133" i="3"/>
  <c r="H133" i="3" s="1"/>
  <c r="F134" i="3"/>
  <c r="H134" i="3" s="1"/>
  <c r="J134" i="3" s="1"/>
  <c r="F135" i="3"/>
  <c r="H135" i="3" s="1"/>
  <c r="F136" i="3"/>
  <c r="H136" i="3" s="1"/>
  <c r="F137" i="3"/>
  <c r="H137" i="3" s="1"/>
  <c r="F138" i="3"/>
  <c r="H138" i="3" s="1"/>
  <c r="J138" i="3" s="1"/>
  <c r="F2" i="3"/>
  <c r="H2" i="3" s="1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J2" i="3" l="1"/>
  <c r="J137" i="3"/>
  <c r="K137" i="3" s="1"/>
  <c r="Q137" i="3" s="1"/>
  <c r="S137" i="3" s="1"/>
  <c r="J133" i="3"/>
  <c r="K133" i="3" s="1"/>
  <c r="Q133" i="3" s="1"/>
  <c r="S133" i="3" s="1"/>
  <c r="J129" i="3"/>
  <c r="J125" i="3"/>
  <c r="J121" i="3"/>
  <c r="K121" i="3" s="1"/>
  <c r="Q121" i="3" s="1"/>
  <c r="S121" i="3" s="1"/>
  <c r="J117" i="3"/>
  <c r="K117" i="3" s="1"/>
  <c r="Q117" i="3" s="1"/>
  <c r="S117" i="3" s="1"/>
  <c r="J113" i="3"/>
  <c r="J109" i="3"/>
  <c r="J105" i="3"/>
  <c r="K105" i="3" s="1"/>
  <c r="Q105" i="3" s="1"/>
  <c r="S105" i="3" s="1"/>
  <c r="J101" i="3"/>
  <c r="K101" i="3" s="1"/>
  <c r="Q101" i="3" s="1"/>
  <c r="S101" i="3" s="1"/>
  <c r="J97" i="3"/>
  <c r="J93" i="3"/>
  <c r="J89" i="3"/>
  <c r="K89" i="3" s="1"/>
  <c r="Q89" i="3" s="1"/>
  <c r="S89" i="3" s="1"/>
  <c r="J85" i="3"/>
  <c r="K85" i="3" s="1"/>
  <c r="Q85" i="3" s="1"/>
  <c r="S85" i="3" s="1"/>
  <c r="J81" i="3"/>
  <c r="J77" i="3"/>
  <c r="J73" i="3"/>
  <c r="K73" i="3" s="1"/>
  <c r="Q73" i="3" s="1"/>
  <c r="S73" i="3" s="1"/>
  <c r="J69" i="3"/>
  <c r="K69" i="3" s="1"/>
  <c r="Q69" i="3" s="1"/>
  <c r="S69" i="3" s="1"/>
  <c r="J65" i="3"/>
  <c r="J61" i="3"/>
  <c r="J57" i="3"/>
  <c r="K57" i="3" s="1"/>
  <c r="Q57" i="3" s="1"/>
  <c r="S57" i="3" s="1"/>
  <c r="J53" i="3"/>
  <c r="K53" i="3" s="1"/>
  <c r="Q53" i="3" s="1"/>
  <c r="S53" i="3" s="1"/>
  <c r="J49" i="3"/>
  <c r="J45" i="3"/>
  <c r="J41" i="3"/>
  <c r="K41" i="3" s="1"/>
  <c r="Q41" i="3" s="1"/>
  <c r="S41" i="3" s="1"/>
  <c r="J37" i="3"/>
  <c r="K37" i="3" s="1"/>
  <c r="Q37" i="3" s="1"/>
  <c r="S37" i="3" s="1"/>
  <c r="J33" i="3"/>
  <c r="J29" i="3"/>
  <c r="J25" i="3"/>
  <c r="K25" i="3" s="1"/>
  <c r="Q25" i="3" s="1"/>
  <c r="S25" i="3" s="1"/>
  <c r="J21" i="3"/>
  <c r="K21" i="3" s="1"/>
  <c r="Q21" i="3" s="1"/>
  <c r="S21" i="3" s="1"/>
  <c r="J17" i="3"/>
  <c r="J13" i="3"/>
  <c r="J9" i="3"/>
  <c r="K9" i="3" s="1"/>
  <c r="Q9" i="3" s="1"/>
  <c r="S9" i="3" s="1"/>
  <c r="J5" i="3"/>
  <c r="K5" i="3" s="1"/>
  <c r="Q5" i="3" s="1"/>
  <c r="S5" i="3" s="1"/>
  <c r="J136" i="3"/>
  <c r="K136" i="3" s="1"/>
  <c r="Q136" i="3" s="1"/>
  <c r="S136" i="3" s="1"/>
  <c r="J132" i="3"/>
  <c r="K132" i="3" s="1"/>
  <c r="Q132" i="3" s="1"/>
  <c r="S132" i="3" s="1"/>
  <c r="J128" i="3"/>
  <c r="K128" i="3" s="1"/>
  <c r="Q128" i="3" s="1"/>
  <c r="S128" i="3" s="1"/>
  <c r="J124" i="3"/>
  <c r="K124" i="3" s="1"/>
  <c r="Q124" i="3" s="1"/>
  <c r="S124" i="3" s="1"/>
  <c r="J120" i="3"/>
  <c r="K120" i="3" s="1"/>
  <c r="Q120" i="3" s="1"/>
  <c r="S120" i="3" s="1"/>
  <c r="J116" i="3"/>
  <c r="K116" i="3" s="1"/>
  <c r="Q116" i="3" s="1"/>
  <c r="S116" i="3" s="1"/>
  <c r="J112" i="3"/>
  <c r="K112" i="3" s="1"/>
  <c r="Q112" i="3" s="1"/>
  <c r="S112" i="3" s="1"/>
  <c r="J108" i="3"/>
  <c r="K108" i="3" s="1"/>
  <c r="Q108" i="3" s="1"/>
  <c r="S108" i="3" s="1"/>
  <c r="J104" i="3"/>
  <c r="K104" i="3" s="1"/>
  <c r="Q104" i="3" s="1"/>
  <c r="S104" i="3" s="1"/>
  <c r="J100" i="3"/>
  <c r="K100" i="3" s="1"/>
  <c r="Q100" i="3" s="1"/>
  <c r="S100" i="3" s="1"/>
  <c r="J96" i="3"/>
  <c r="K96" i="3" s="1"/>
  <c r="Q96" i="3" s="1"/>
  <c r="S96" i="3" s="1"/>
  <c r="J92" i="3"/>
  <c r="K92" i="3" s="1"/>
  <c r="Q92" i="3" s="1"/>
  <c r="S92" i="3" s="1"/>
  <c r="J88" i="3"/>
  <c r="K88" i="3" s="1"/>
  <c r="Q88" i="3" s="1"/>
  <c r="S88" i="3" s="1"/>
  <c r="J84" i="3"/>
  <c r="K84" i="3" s="1"/>
  <c r="Q84" i="3" s="1"/>
  <c r="S84" i="3" s="1"/>
  <c r="J80" i="3"/>
  <c r="K80" i="3" s="1"/>
  <c r="Q80" i="3" s="1"/>
  <c r="S80" i="3" s="1"/>
  <c r="J76" i="3"/>
  <c r="K76" i="3" s="1"/>
  <c r="Q76" i="3" s="1"/>
  <c r="S76" i="3" s="1"/>
  <c r="J72" i="3"/>
  <c r="K72" i="3" s="1"/>
  <c r="Q72" i="3" s="1"/>
  <c r="S72" i="3" s="1"/>
  <c r="J68" i="3"/>
  <c r="K68" i="3" s="1"/>
  <c r="Q68" i="3" s="1"/>
  <c r="S68" i="3" s="1"/>
  <c r="J64" i="3"/>
  <c r="K64" i="3" s="1"/>
  <c r="Q64" i="3" s="1"/>
  <c r="S64" i="3" s="1"/>
  <c r="J60" i="3"/>
  <c r="K60" i="3" s="1"/>
  <c r="Q60" i="3" s="1"/>
  <c r="S60" i="3" s="1"/>
  <c r="J56" i="3"/>
  <c r="K56" i="3" s="1"/>
  <c r="Q56" i="3" s="1"/>
  <c r="S56" i="3" s="1"/>
  <c r="J52" i="3"/>
  <c r="K52" i="3" s="1"/>
  <c r="Q52" i="3" s="1"/>
  <c r="S52" i="3" s="1"/>
  <c r="J48" i="3"/>
  <c r="K48" i="3" s="1"/>
  <c r="Q48" i="3" s="1"/>
  <c r="S48" i="3" s="1"/>
  <c r="J44" i="3"/>
  <c r="K44" i="3" s="1"/>
  <c r="Q44" i="3" s="1"/>
  <c r="S44" i="3" s="1"/>
  <c r="J40" i="3"/>
  <c r="K40" i="3" s="1"/>
  <c r="Q40" i="3" s="1"/>
  <c r="S40" i="3" s="1"/>
  <c r="J36" i="3"/>
  <c r="K36" i="3" s="1"/>
  <c r="Q36" i="3" s="1"/>
  <c r="S36" i="3" s="1"/>
  <c r="J32" i="3"/>
  <c r="K32" i="3" s="1"/>
  <c r="Q32" i="3" s="1"/>
  <c r="S32" i="3" s="1"/>
  <c r="J28" i="3"/>
  <c r="K28" i="3" s="1"/>
  <c r="Q28" i="3" s="1"/>
  <c r="S28" i="3" s="1"/>
  <c r="J24" i="3"/>
  <c r="K24" i="3" s="1"/>
  <c r="Q24" i="3" s="1"/>
  <c r="S24" i="3" s="1"/>
  <c r="J20" i="3"/>
  <c r="K20" i="3" s="1"/>
  <c r="Q20" i="3" s="1"/>
  <c r="S20" i="3" s="1"/>
  <c r="J16" i="3"/>
  <c r="K16" i="3" s="1"/>
  <c r="Q16" i="3" s="1"/>
  <c r="S16" i="3" s="1"/>
  <c r="J12" i="3"/>
  <c r="K12" i="3" s="1"/>
  <c r="Q12" i="3" s="1"/>
  <c r="S12" i="3" s="1"/>
  <c r="J8" i="3"/>
  <c r="K8" i="3" s="1"/>
  <c r="Q8" i="3" s="1"/>
  <c r="S8" i="3" s="1"/>
  <c r="J4" i="3"/>
  <c r="K4" i="3" s="1"/>
  <c r="Q4" i="3" s="1"/>
  <c r="S4" i="3" s="1"/>
  <c r="K129" i="3"/>
  <c r="Q129" i="3" s="1"/>
  <c r="S129" i="3" s="1"/>
  <c r="K125" i="3"/>
  <c r="Q125" i="3" s="1"/>
  <c r="S125" i="3" s="1"/>
  <c r="K113" i="3"/>
  <c r="Q113" i="3" s="1"/>
  <c r="S113" i="3" s="1"/>
  <c r="K109" i="3"/>
  <c r="Q109" i="3" s="1"/>
  <c r="S109" i="3" s="1"/>
  <c r="K97" i="3"/>
  <c r="Q97" i="3" s="1"/>
  <c r="S97" i="3" s="1"/>
  <c r="K93" i="3"/>
  <c r="Q93" i="3" s="1"/>
  <c r="S93" i="3" s="1"/>
  <c r="K81" i="3"/>
  <c r="Q81" i="3" s="1"/>
  <c r="S81" i="3" s="1"/>
  <c r="K77" i="3"/>
  <c r="Q77" i="3" s="1"/>
  <c r="S77" i="3" s="1"/>
  <c r="K65" i="3"/>
  <c r="Q65" i="3" s="1"/>
  <c r="S65" i="3" s="1"/>
  <c r="K61" i="3"/>
  <c r="Q61" i="3" s="1"/>
  <c r="S61" i="3" s="1"/>
  <c r="K49" i="3"/>
  <c r="Q49" i="3" s="1"/>
  <c r="S49" i="3" s="1"/>
  <c r="K45" i="3"/>
  <c r="Q45" i="3" s="1"/>
  <c r="S45" i="3" s="1"/>
  <c r="K33" i="3"/>
  <c r="Q33" i="3" s="1"/>
  <c r="S33" i="3" s="1"/>
  <c r="K29" i="3"/>
  <c r="Q29" i="3" s="1"/>
  <c r="S29" i="3" s="1"/>
  <c r="K17" i="3"/>
  <c r="Q17" i="3" s="1"/>
  <c r="S17" i="3" s="1"/>
  <c r="K13" i="3"/>
  <c r="Q13" i="3" s="1"/>
  <c r="S13" i="3" s="1"/>
  <c r="J135" i="3"/>
  <c r="K135" i="3" s="1"/>
  <c r="Q135" i="3" s="1"/>
  <c r="S135" i="3" s="1"/>
  <c r="J131" i="3"/>
  <c r="K131" i="3" s="1"/>
  <c r="Q131" i="3" s="1"/>
  <c r="S131" i="3" s="1"/>
  <c r="J127" i="3"/>
  <c r="K127" i="3" s="1"/>
  <c r="Q127" i="3" s="1"/>
  <c r="S127" i="3" s="1"/>
  <c r="J123" i="3"/>
  <c r="K123" i="3" s="1"/>
  <c r="Q123" i="3" s="1"/>
  <c r="S123" i="3" s="1"/>
  <c r="J119" i="3"/>
  <c r="K119" i="3" s="1"/>
  <c r="Q119" i="3" s="1"/>
  <c r="S119" i="3" s="1"/>
  <c r="J115" i="3"/>
  <c r="K115" i="3" s="1"/>
  <c r="Q115" i="3" s="1"/>
  <c r="S115" i="3" s="1"/>
  <c r="J111" i="3"/>
  <c r="K111" i="3" s="1"/>
  <c r="Q111" i="3" s="1"/>
  <c r="S111" i="3" s="1"/>
  <c r="J107" i="3"/>
  <c r="K107" i="3" s="1"/>
  <c r="Q107" i="3" s="1"/>
  <c r="S107" i="3" s="1"/>
  <c r="J103" i="3"/>
  <c r="K103" i="3" s="1"/>
  <c r="Q103" i="3" s="1"/>
  <c r="S103" i="3" s="1"/>
  <c r="J99" i="3"/>
  <c r="K99" i="3" s="1"/>
  <c r="Q99" i="3" s="1"/>
  <c r="S99" i="3" s="1"/>
  <c r="J95" i="3"/>
  <c r="K95" i="3" s="1"/>
  <c r="Q95" i="3" s="1"/>
  <c r="S95" i="3" s="1"/>
  <c r="J91" i="3"/>
  <c r="K91" i="3" s="1"/>
  <c r="Q91" i="3" s="1"/>
  <c r="S91" i="3" s="1"/>
  <c r="J87" i="3"/>
  <c r="K87" i="3" s="1"/>
  <c r="Q87" i="3" s="1"/>
  <c r="S87" i="3" s="1"/>
  <c r="J83" i="3"/>
  <c r="K83" i="3" s="1"/>
  <c r="Q83" i="3" s="1"/>
  <c r="S83" i="3" s="1"/>
  <c r="J79" i="3"/>
  <c r="K79" i="3" s="1"/>
  <c r="Q79" i="3" s="1"/>
  <c r="S79" i="3" s="1"/>
  <c r="J75" i="3"/>
  <c r="K75" i="3" s="1"/>
  <c r="Q75" i="3" s="1"/>
  <c r="S75" i="3" s="1"/>
  <c r="J71" i="3"/>
  <c r="K71" i="3" s="1"/>
  <c r="Q71" i="3" s="1"/>
  <c r="S71" i="3" s="1"/>
  <c r="J67" i="3"/>
  <c r="K67" i="3" s="1"/>
  <c r="Q67" i="3" s="1"/>
  <c r="S67" i="3" s="1"/>
  <c r="J63" i="3"/>
  <c r="K63" i="3" s="1"/>
  <c r="Q63" i="3" s="1"/>
  <c r="S63" i="3" s="1"/>
  <c r="J59" i="3"/>
  <c r="K59" i="3" s="1"/>
  <c r="Q59" i="3" s="1"/>
  <c r="S59" i="3" s="1"/>
  <c r="J55" i="3"/>
  <c r="K55" i="3" s="1"/>
  <c r="Q55" i="3" s="1"/>
  <c r="S55" i="3" s="1"/>
  <c r="J51" i="3"/>
  <c r="K51" i="3" s="1"/>
  <c r="Q51" i="3" s="1"/>
  <c r="S51" i="3" s="1"/>
  <c r="J47" i="3"/>
  <c r="K47" i="3" s="1"/>
  <c r="Q47" i="3" s="1"/>
  <c r="S47" i="3" s="1"/>
  <c r="J43" i="3"/>
  <c r="K43" i="3" s="1"/>
  <c r="Q43" i="3" s="1"/>
  <c r="S43" i="3" s="1"/>
  <c r="J39" i="3"/>
  <c r="K39" i="3" s="1"/>
  <c r="Q39" i="3" s="1"/>
  <c r="S39" i="3" s="1"/>
  <c r="J35" i="3"/>
  <c r="K35" i="3" s="1"/>
  <c r="Q35" i="3" s="1"/>
  <c r="S35" i="3" s="1"/>
  <c r="J31" i="3"/>
  <c r="K31" i="3" s="1"/>
  <c r="Q31" i="3" s="1"/>
  <c r="S31" i="3" s="1"/>
  <c r="J27" i="3"/>
  <c r="K27" i="3" s="1"/>
  <c r="Q27" i="3" s="1"/>
  <c r="S27" i="3" s="1"/>
  <c r="J23" i="3"/>
  <c r="K23" i="3" s="1"/>
  <c r="Q23" i="3" s="1"/>
  <c r="S23" i="3" s="1"/>
  <c r="J19" i="3"/>
  <c r="K19" i="3" s="1"/>
  <c r="Q19" i="3" s="1"/>
  <c r="S19" i="3" s="1"/>
  <c r="J15" i="3"/>
  <c r="K15" i="3" s="1"/>
  <c r="Q15" i="3" s="1"/>
  <c r="S15" i="3" s="1"/>
  <c r="J11" i="3"/>
  <c r="K11" i="3" s="1"/>
  <c r="Q11" i="3" s="1"/>
  <c r="S11" i="3" s="1"/>
  <c r="J7" i="3"/>
  <c r="K7" i="3" s="1"/>
  <c r="Q7" i="3" s="1"/>
  <c r="S7" i="3" s="1"/>
  <c r="J3" i="3"/>
  <c r="K3" i="3" s="1"/>
  <c r="Q3" i="3" s="1"/>
  <c r="S3" i="3" s="1"/>
  <c r="K138" i="3"/>
  <c r="Q138" i="3" s="1"/>
  <c r="S138" i="3" s="1"/>
  <c r="K134" i="3"/>
  <c r="Q134" i="3" s="1"/>
  <c r="S134" i="3" s="1"/>
  <c r="K130" i="3"/>
  <c r="Q130" i="3" s="1"/>
  <c r="S130" i="3" s="1"/>
  <c r="K126" i="3"/>
  <c r="Q126" i="3" s="1"/>
  <c r="S126" i="3" s="1"/>
  <c r="K122" i="3"/>
  <c r="Q122" i="3" s="1"/>
  <c r="S122" i="3" s="1"/>
  <c r="K118" i="3"/>
  <c r="Q118" i="3" s="1"/>
  <c r="S118" i="3" s="1"/>
  <c r="K114" i="3"/>
  <c r="Q114" i="3" s="1"/>
  <c r="S114" i="3" s="1"/>
  <c r="K110" i="3"/>
  <c r="Q110" i="3" s="1"/>
  <c r="S110" i="3" s="1"/>
  <c r="K106" i="3"/>
  <c r="Q106" i="3" s="1"/>
  <c r="S106" i="3" s="1"/>
  <c r="K102" i="3"/>
  <c r="Q102" i="3" s="1"/>
  <c r="S102" i="3" s="1"/>
  <c r="K98" i="3"/>
  <c r="Q98" i="3" s="1"/>
  <c r="S98" i="3" s="1"/>
  <c r="K94" i="3"/>
  <c r="Q94" i="3" s="1"/>
  <c r="S94" i="3" s="1"/>
  <c r="K90" i="3"/>
  <c r="Q90" i="3" s="1"/>
  <c r="S90" i="3" s="1"/>
  <c r="K86" i="3"/>
  <c r="Q86" i="3" s="1"/>
  <c r="S86" i="3" s="1"/>
  <c r="K82" i="3"/>
  <c r="Q82" i="3" s="1"/>
  <c r="S82" i="3" s="1"/>
  <c r="K78" i="3"/>
  <c r="Q78" i="3" s="1"/>
  <c r="S78" i="3" s="1"/>
  <c r="K74" i="3"/>
  <c r="Q74" i="3" s="1"/>
  <c r="S74" i="3" s="1"/>
  <c r="K70" i="3"/>
  <c r="Q70" i="3" s="1"/>
  <c r="S70" i="3" s="1"/>
  <c r="K66" i="3"/>
  <c r="Q66" i="3" s="1"/>
  <c r="S66" i="3" s="1"/>
  <c r="K62" i="3"/>
  <c r="Q62" i="3" s="1"/>
  <c r="S62" i="3" s="1"/>
  <c r="K58" i="3"/>
  <c r="Q58" i="3" s="1"/>
  <c r="S58" i="3" s="1"/>
  <c r="K54" i="3"/>
  <c r="Q54" i="3" s="1"/>
  <c r="S54" i="3" s="1"/>
  <c r="K50" i="3"/>
  <c r="Q50" i="3" s="1"/>
  <c r="S50" i="3" s="1"/>
  <c r="K46" i="3"/>
  <c r="Q46" i="3" s="1"/>
  <c r="S46" i="3" s="1"/>
  <c r="K42" i="3"/>
  <c r="Q42" i="3" s="1"/>
  <c r="S42" i="3" s="1"/>
  <c r="K38" i="3"/>
  <c r="Q38" i="3" s="1"/>
  <c r="S38" i="3" s="1"/>
  <c r="K34" i="3"/>
  <c r="Q34" i="3" s="1"/>
  <c r="S34" i="3" s="1"/>
  <c r="K30" i="3"/>
  <c r="Q30" i="3" s="1"/>
  <c r="S30" i="3" s="1"/>
  <c r="K26" i="3"/>
  <c r="Q26" i="3" s="1"/>
  <c r="S26" i="3" s="1"/>
  <c r="K22" i="3"/>
  <c r="Q22" i="3" s="1"/>
  <c r="S22" i="3" s="1"/>
  <c r="K18" i="3"/>
  <c r="Q18" i="3" s="1"/>
  <c r="S18" i="3" s="1"/>
  <c r="K14" i="3"/>
  <c r="Q14" i="3" s="1"/>
  <c r="S14" i="3" s="1"/>
  <c r="K10" i="3"/>
  <c r="Q10" i="3" s="1"/>
  <c r="S10" i="3" s="1"/>
  <c r="K6" i="3"/>
  <c r="Q6" i="3" s="1"/>
  <c r="S6" i="3" s="1"/>
  <c r="K2" i="3"/>
  <c r="Q2" i="3" s="1"/>
  <c r="S2" i="3" s="1"/>
  <c r="E29" i="1"/>
  <c r="E28" i="1"/>
  <c r="E27" i="1"/>
  <c r="E26" i="1"/>
</calcChain>
</file>

<file path=xl/sharedStrings.xml><?xml version="1.0" encoding="utf-8"?>
<sst xmlns="http://schemas.openxmlformats.org/spreadsheetml/2006/main" count="108" uniqueCount="63">
  <si>
    <t>Codigo</t>
  </si>
  <si>
    <t>Producto</t>
  </si>
  <si>
    <t>Andamios Layher-Fachada</t>
  </si>
  <si>
    <t>Andamios Layher-Multidireccional</t>
  </si>
  <si>
    <t>Andamio Estándar</t>
  </si>
  <si>
    <t>Alzaprimas</t>
  </si>
  <si>
    <t>Horizontal en U Blitz</t>
  </si>
  <si>
    <t>Base Regulable 0,6m</t>
  </si>
  <si>
    <t>Barandilla Simple 2,57m</t>
  </si>
  <si>
    <t>Barandilla Lateral Doble 0,73m</t>
  </si>
  <si>
    <t>Marco EuroBlitz 2,00m + 0,73m</t>
  </si>
  <si>
    <t>Marco Lateral Acero 0,73m</t>
  </si>
  <si>
    <t>Plataforma de acero 2,57m</t>
  </si>
  <si>
    <t>Plataforma Robusta con escala 2,57m</t>
  </si>
  <si>
    <t>Rodapie 2,57m</t>
  </si>
  <si>
    <t>Rodapie Lateral 0,73m Blitz</t>
  </si>
  <si>
    <t>Diagonal 2,57m Blitz</t>
  </si>
  <si>
    <t>Plataforma de acero 0,32m x 0,73m</t>
  </si>
  <si>
    <t>Plataforma de acero 0,32m x 1,09m</t>
  </si>
  <si>
    <t>Rodapie 2,57m Blitz</t>
  </si>
  <si>
    <t>Artículo</t>
  </si>
  <si>
    <t>Cantidad</t>
  </si>
  <si>
    <t>Días</t>
  </si>
  <si>
    <t>Nro. GD</t>
  </si>
  <si>
    <t>Nro. Gdespacho</t>
  </si>
  <si>
    <t>Nro. Gdevolución</t>
  </si>
  <si>
    <t>Valor x día</t>
  </si>
  <si>
    <t>Dcto una semana</t>
  </si>
  <si>
    <t>2da Semana o más</t>
  </si>
  <si>
    <t>Valor</t>
  </si>
  <si>
    <t>Total</t>
  </si>
  <si>
    <t>La semana se considera de 5 días y no se considera fines de semana o feriados.</t>
  </si>
  <si>
    <t>Ítem</t>
  </si>
  <si>
    <t>Se aplica 15%</t>
  </si>
  <si>
    <t>Se aplica 23%</t>
  </si>
  <si>
    <t>ó más días</t>
  </si>
  <si>
    <t>Nota para efectos de cobro</t>
  </si>
  <si>
    <t>El descuento se aplica por la semana cumplida. Ejm:</t>
  </si>
  <si>
    <t>Operativos</t>
  </si>
  <si>
    <t>Irreparables</t>
  </si>
  <si>
    <t>Reparables</t>
  </si>
  <si>
    <t>Valor reparación</t>
  </si>
  <si>
    <t>Valor Reposición</t>
  </si>
  <si>
    <t>Días Arriendo</t>
  </si>
  <si>
    <t>Días Reales</t>
  </si>
  <si>
    <t>nombre producto</t>
  </si>
  <si>
    <t>valorxdia</t>
  </si>
  <si>
    <t>valor sin descuengto</t>
  </si>
  <si>
    <t>% descuento</t>
  </si>
  <si>
    <t>valor del descuento</t>
  </si>
  <si>
    <t xml:space="preserve">valor a cobrar x dia </t>
  </si>
  <si>
    <t>valor x reposicion</t>
  </si>
  <si>
    <t>valor x reparacion</t>
  </si>
  <si>
    <t>total a pagar</t>
  </si>
  <si>
    <t>valor neto</t>
  </si>
  <si>
    <t>Etiquetas de fila</t>
  </si>
  <si>
    <t>Total general</t>
  </si>
  <si>
    <t>Suma de valor del descuento</t>
  </si>
  <si>
    <t>Suma de total a pagar</t>
  </si>
  <si>
    <t>Suma de valor neto</t>
  </si>
  <si>
    <t>iva</t>
  </si>
  <si>
    <t>Suma de iva</t>
  </si>
  <si>
    <t>cuanto han sido los montos de descueno x cada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</si>
</sst>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\ * #,##0_-;\-&quot;$&quot;\ * #,##0_-;_-&quot;$&quot;\ * &quot;-&quot;_-;_-@_-"/>
    <numFmt numFmtId="164" formatCode="_ * #,##0_ ;_ * \-#,##0_ ;_ * &quot;-&quot;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4" fillId="0" borderId="0" xfId="0" applyFont="1" applyAlignment="1"/>
    <xf numFmtId="9" fontId="0" fillId="0" borderId="0" xfId="0" applyNumberFormat="1"/>
    <xf numFmtId="3" fontId="0" fillId="0" borderId="0" xfId="0" applyNumberFormat="1"/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/>
    <xf numFmtId="164" fontId="0" fillId="0" borderId="0" xfId="1" applyFont="1"/>
    <xf numFmtId="164" fontId="0" fillId="0" borderId="0" xfId="0" applyNumberFormat="1"/>
    <xf numFmtId="0" fontId="5" fillId="0" borderId="0" xfId="0" applyFont="1" applyAlignment="1"/>
    <xf numFmtId="42" fontId="0" fillId="0" borderId="0" xfId="2" applyFont="1"/>
    <xf numFmtId="9" fontId="0" fillId="0" borderId="0" xfId="3" applyFon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</cellXfs>
  <cellStyles count="4">
    <cellStyle name="Millares [0]" xfId="1" builtinId="6"/>
    <cellStyle name="Moneda [0]" xfId="2" builtinId="7"/>
    <cellStyle name="Normal" xfId="0" builtinId="0"/>
    <cellStyle name="Porcentaje" xfId="3" builtinId="5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 * #,##0_ ;_ * \-#,##0_ ;_ * &quot;-&quot;_ ;_ @_ 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2" formatCode="_-&quot;$&quot;\ * #,##0_-;\-&quot;$&quot;\ * #,##0_-;_-&quot;$&quot;\ * &quot;-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 * #,##0_ ;_ * \-#,##0_ ;_ * &quot;-&quot;_ ;_ @_ "/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64" formatCode="_ * #,##0_ ;_ * \-#,##0_ ;_ * &quot;-&quot;_ ;_ @_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3" Type="http://schemas.openxmlformats.org/officeDocument/2006/relationships/chartsheet" Target="chartsheets/sheet1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4.xml"/><Relationship Id="rId10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[clase 25 sep.xlsx]resumen x productos!Tabla dinámica2</c:name>
    <c:fmtId val="1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'resumen x productos'!$B$3</c:f>
              <c:strCache>
                <c:ptCount val="1"/>
                <c:pt idx="0">
                  <c:v>Suma de total a pagar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'resumen x productos'!$A$4:$A$22</c:f>
              <c:strCache>
                <c:ptCount val="18"/>
                <c:pt idx="0">
                  <c:v>Alzaprimas</c:v>
                </c:pt>
                <c:pt idx="1">
                  <c:v>Andamio Estándar</c:v>
                </c:pt>
                <c:pt idx="2">
                  <c:v>Andamios Layher-Fachada</c:v>
                </c:pt>
                <c:pt idx="3">
                  <c:v>Andamios Layher-Multidireccional</c:v>
                </c:pt>
                <c:pt idx="4">
                  <c:v>Barandilla Lateral Doble 0,73m</c:v>
                </c:pt>
                <c:pt idx="5">
                  <c:v>Barandilla Simple 2,57m</c:v>
                </c:pt>
                <c:pt idx="6">
                  <c:v>Base Regulable 0,6m</c:v>
                </c:pt>
                <c:pt idx="7">
                  <c:v>Diagonal 2,57m Blitz</c:v>
                </c:pt>
                <c:pt idx="8">
                  <c:v>Horizontal en U Blitz</c:v>
                </c:pt>
                <c:pt idx="9">
                  <c:v>Marco EuroBlitz 2,00m + 0,73m</c:v>
                </c:pt>
                <c:pt idx="10">
                  <c:v>Marco Lateral Acero 0,73m</c:v>
                </c:pt>
                <c:pt idx="11">
                  <c:v>Plataforma de acero 0,32m x 0,73m</c:v>
                </c:pt>
                <c:pt idx="12">
                  <c:v>Plataforma de acero 0,32m x 1,09m</c:v>
                </c:pt>
                <c:pt idx="13">
                  <c:v>Plataforma de acero 2,57m</c:v>
                </c:pt>
                <c:pt idx="14">
                  <c:v>Plataforma Robusta con escala 2,57m</c:v>
                </c:pt>
                <c:pt idx="15">
                  <c:v>Rodapie 2,57m</c:v>
                </c:pt>
                <c:pt idx="16">
                  <c:v>Rodapie 2,57m Blitz</c:v>
                </c:pt>
                <c:pt idx="17">
                  <c:v>Rodapie Lateral 0,73m Blitz</c:v>
                </c:pt>
              </c:strCache>
            </c:strRef>
          </c:cat>
          <c:val>
            <c:numRef>
              <c:f>'resumen x productos'!$B$4:$B$22</c:f>
              <c:numCache>
                <c:formatCode>General</c:formatCode>
                <c:ptCount val="18"/>
                <c:pt idx="0">
                  <c:v>671400</c:v>
                </c:pt>
                <c:pt idx="1">
                  <c:v>3915150</c:v>
                </c:pt>
                <c:pt idx="2">
                  <c:v>7452630</c:v>
                </c:pt>
                <c:pt idx="3">
                  <c:v>10410070</c:v>
                </c:pt>
                <c:pt idx="4">
                  <c:v>844284</c:v>
                </c:pt>
                <c:pt idx="5">
                  <c:v>553184</c:v>
                </c:pt>
                <c:pt idx="6">
                  <c:v>645164</c:v>
                </c:pt>
                <c:pt idx="7">
                  <c:v>559178</c:v>
                </c:pt>
                <c:pt idx="8">
                  <c:v>740974</c:v>
                </c:pt>
                <c:pt idx="9">
                  <c:v>1844568</c:v>
                </c:pt>
                <c:pt idx="10">
                  <c:v>1494870</c:v>
                </c:pt>
                <c:pt idx="11">
                  <c:v>2060154</c:v>
                </c:pt>
                <c:pt idx="12">
                  <c:v>1315832</c:v>
                </c:pt>
                <c:pt idx="13">
                  <c:v>2798804</c:v>
                </c:pt>
                <c:pt idx="14">
                  <c:v>5884890</c:v>
                </c:pt>
                <c:pt idx="15">
                  <c:v>102320</c:v>
                </c:pt>
                <c:pt idx="16">
                  <c:v>687600</c:v>
                </c:pt>
                <c:pt idx="17">
                  <c:v>396690</c:v>
                </c:pt>
              </c:numCache>
            </c:numRef>
          </c:val>
        </c:ser>
        <c:ser>
          <c:idx val="1"/>
          <c:order val="1"/>
          <c:tx>
            <c:strRef>
              <c:f>'resumen x productos'!$C$3</c:f>
              <c:strCache>
                <c:ptCount val="1"/>
                <c:pt idx="0">
                  <c:v>Suma de iva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'resumen x productos'!$A$4:$A$22</c:f>
              <c:strCache>
                <c:ptCount val="18"/>
                <c:pt idx="0">
                  <c:v>Alzaprimas</c:v>
                </c:pt>
                <c:pt idx="1">
                  <c:v>Andamio Estándar</c:v>
                </c:pt>
                <c:pt idx="2">
                  <c:v>Andamios Layher-Fachada</c:v>
                </c:pt>
                <c:pt idx="3">
                  <c:v>Andamios Layher-Multidireccional</c:v>
                </c:pt>
                <c:pt idx="4">
                  <c:v>Barandilla Lateral Doble 0,73m</c:v>
                </c:pt>
                <c:pt idx="5">
                  <c:v>Barandilla Simple 2,57m</c:v>
                </c:pt>
                <c:pt idx="6">
                  <c:v>Base Regulable 0,6m</c:v>
                </c:pt>
                <c:pt idx="7">
                  <c:v>Diagonal 2,57m Blitz</c:v>
                </c:pt>
                <c:pt idx="8">
                  <c:v>Horizontal en U Blitz</c:v>
                </c:pt>
                <c:pt idx="9">
                  <c:v>Marco EuroBlitz 2,00m + 0,73m</c:v>
                </c:pt>
                <c:pt idx="10">
                  <c:v>Marco Lateral Acero 0,73m</c:v>
                </c:pt>
                <c:pt idx="11">
                  <c:v>Plataforma de acero 0,32m x 0,73m</c:v>
                </c:pt>
                <c:pt idx="12">
                  <c:v>Plataforma de acero 0,32m x 1,09m</c:v>
                </c:pt>
                <c:pt idx="13">
                  <c:v>Plataforma de acero 2,57m</c:v>
                </c:pt>
                <c:pt idx="14">
                  <c:v>Plataforma Robusta con escala 2,57m</c:v>
                </c:pt>
                <c:pt idx="15">
                  <c:v>Rodapie 2,57m</c:v>
                </c:pt>
                <c:pt idx="16">
                  <c:v>Rodapie 2,57m Blitz</c:v>
                </c:pt>
                <c:pt idx="17">
                  <c:v>Rodapie Lateral 0,73m Blitz</c:v>
                </c:pt>
              </c:strCache>
            </c:strRef>
          </c:cat>
          <c:val>
            <c:numRef>
              <c:f>'resumen x productos'!$C$4:$C$22</c:f>
              <c:numCache>
                <c:formatCode>General</c:formatCode>
                <c:ptCount val="18"/>
                <c:pt idx="0">
                  <c:v>107198</c:v>
                </c:pt>
                <c:pt idx="1">
                  <c:v>625106</c:v>
                </c:pt>
                <c:pt idx="2">
                  <c:v>1189917</c:v>
                </c:pt>
                <c:pt idx="3">
                  <c:v>1662113</c:v>
                </c:pt>
                <c:pt idx="4">
                  <c:v>134800</c:v>
                </c:pt>
                <c:pt idx="5">
                  <c:v>88324</c:v>
                </c:pt>
                <c:pt idx="6">
                  <c:v>103009</c:v>
                </c:pt>
                <c:pt idx="7">
                  <c:v>89280</c:v>
                </c:pt>
                <c:pt idx="8">
                  <c:v>118307</c:v>
                </c:pt>
                <c:pt idx="9">
                  <c:v>294511</c:v>
                </c:pt>
                <c:pt idx="10">
                  <c:v>238677</c:v>
                </c:pt>
                <c:pt idx="11">
                  <c:v>328932</c:v>
                </c:pt>
                <c:pt idx="12">
                  <c:v>210092</c:v>
                </c:pt>
                <c:pt idx="13">
                  <c:v>446869</c:v>
                </c:pt>
                <c:pt idx="14">
                  <c:v>939604</c:v>
                </c:pt>
                <c:pt idx="15">
                  <c:v>16336</c:v>
                </c:pt>
                <c:pt idx="16">
                  <c:v>109785</c:v>
                </c:pt>
                <c:pt idx="17">
                  <c:v>63338</c:v>
                </c:pt>
              </c:numCache>
            </c:numRef>
          </c:val>
        </c:ser>
        <c:ser>
          <c:idx val="2"/>
          <c:order val="2"/>
          <c:tx>
            <c:strRef>
              <c:f>'resumen x productos'!$D$3</c:f>
              <c:strCache>
                <c:ptCount val="1"/>
                <c:pt idx="0">
                  <c:v>Suma de valor neto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'resumen x productos'!$A$4:$A$22</c:f>
              <c:strCache>
                <c:ptCount val="18"/>
                <c:pt idx="0">
                  <c:v>Alzaprimas</c:v>
                </c:pt>
                <c:pt idx="1">
                  <c:v>Andamio Estándar</c:v>
                </c:pt>
                <c:pt idx="2">
                  <c:v>Andamios Layher-Fachada</c:v>
                </c:pt>
                <c:pt idx="3">
                  <c:v>Andamios Layher-Multidireccional</c:v>
                </c:pt>
                <c:pt idx="4">
                  <c:v>Barandilla Lateral Doble 0,73m</c:v>
                </c:pt>
                <c:pt idx="5">
                  <c:v>Barandilla Simple 2,57m</c:v>
                </c:pt>
                <c:pt idx="6">
                  <c:v>Base Regulable 0,6m</c:v>
                </c:pt>
                <c:pt idx="7">
                  <c:v>Diagonal 2,57m Blitz</c:v>
                </c:pt>
                <c:pt idx="8">
                  <c:v>Horizontal en U Blitz</c:v>
                </c:pt>
                <c:pt idx="9">
                  <c:v>Marco EuroBlitz 2,00m + 0,73m</c:v>
                </c:pt>
                <c:pt idx="10">
                  <c:v>Marco Lateral Acero 0,73m</c:v>
                </c:pt>
                <c:pt idx="11">
                  <c:v>Plataforma de acero 0,32m x 0,73m</c:v>
                </c:pt>
                <c:pt idx="12">
                  <c:v>Plataforma de acero 0,32m x 1,09m</c:v>
                </c:pt>
                <c:pt idx="13">
                  <c:v>Plataforma de acero 2,57m</c:v>
                </c:pt>
                <c:pt idx="14">
                  <c:v>Plataforma Robusta con escala 2,57m</c:v>
                </c:pt>
                <c:pt idx="15">
                  <c:v>Rodapie 2,57m</c:v>
                </c:pt>
                <c:pt idx="16">
                  <c:v>Rodapie 2,57m Blitz</c:v>
                </c:pt>
                <c:pt idx="17">
                  <c:v>Rodapie Lateral 0,73m Blitz</c:v>
                </c:pt>
              </c:strCache>
            </c:strRef>
          </c:cat>
          <c:val>
            <c:numRef>
              <c:f>'resumen x productos'!$D$4:$D$22</c:f>
              <c:numCache>
                <c:formatCode>General</c:formatCode>
                <c:ptCount val="18"/>
                <c:pt idx="0">
                  <c:v>564202</c:v>
                </c:pt>
                <c:pt idx="1">
                  <c:v>3290044</c:v>
                </c:pt>
                <c:pt idx="2">
                  <c:v>6262713</c:v>
                </c:pt>
                <c:pt idx="3">
                  <c:v>8747957</c:v>
                </c:pt>
                <c:pt idx="4">
                  <c:v>709484</c:v>
                </c:pt>
                <c:pt idx="5">
                  <c:v>464860</c:v>
                </c:pt>
                <c:pt idx="6">
                  <c:v>542155</c:v>
                </c:pt>
                <c:pt idx="7">
                  <c:v>469898</c:v>
                </c:pt>
                <c:pt idx="8">
                  <c:v>622667</c:v>
                </c:pt>
                <c:pt idx="9">
                  <c:v>1550057</c:v>
                </c:pt>
                <c:pt idx="10">
                  <c:v>1256193</c:v>
                </c:pt>
                <c:pt idx="11">
                  <c:v>1731222</c:v>
                </c:pt>
                <c:pt idx="12">
                  <c:v>1105740</c:v>
                </c:pt>
                <c:pt idx="13">
                  <c:v>2351935</c:v>
                </c:pt>
                <c:pt idx="14">
                  <c:v>4945286</c:v>
                </c:pt>
                <c:pt idx="15">
                  <c:v>85984</c:v>
                </c:pt>
                <c:pt idx="16">
                  <c:v>577815</c:v>
                </c:pt>
                <c:pt idx="17">
                  <c:v>333352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2259856"/>
        <c:axId val="252260416"/>
      </c:barChart>
      <c:catAx>
        <c:axId val="252259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2260416"/>
        <c:crosses val="autoZero"/>
        <c:auto val="1"/>
        <c:lblAlgn val="ctr"/>
        <c:lblOffset val="100"/>
        <c:noMultiLvlLbl val="0"/>
      </c:catAx>
      <c:valAx>
        <c:axId val="25226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2259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8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034" cy="6087241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florencia" refreshedDate="43733.493348495373" createdVersion="5" refreshedVersion="5" minRefreshableVersion="3" recordCount="137">
  <cacheSource type="worksheet">
    <worksheetSource name="tablaguiadevolucion"/>
  </cacheSource>
  <cacheFields count="19">
    <cacheField name="Nro. Gdevolución" numFmtId="0">
      <sharedItems containsSemiMixedTypes="0" containsString="0" containsNumber="1" containsInteger="1" minValue="31101" maxValue="31115"/>
    </cacheField>
    <cacheField name="Nro. Gdespacho" numFmtId="0">
      <sharedItems containsSemiMixedTypes="0" containsString="0" containsNumber="1" containsInteger="1" minValue="1200" maxValue="1220"/>
    </cacheField>
    <cacheField name="Artículo" numFmtId="0">
      <sharedItems containsSemiMixedTypes="0" containsString="0" containsNumber="1" containsInteger="1" minValue="1" maxValue="18"/>
    </cacheField>
    <cacheField name="nombre producto" numFmtId="0">
      <sharedItems count="18">
        <s v="Plataforma de acero 0,32m x 1,09m"/>
        <s v="Andamios Layher-Multidireccional"/>
        <s v="Plataforma de acero 2,57m"/>
        <s v="Diagonal 2,57m Blitz"/>
        <s v="Andamio Estándar"/>
        <s v="Andamios Layher-Fachada"/>
        <s v="Barandilla Lateral Doble 0,73m"/>
        <s v="Marco EuroBlitz 2,00m + 0,73m"/>
        <s v="Plataforma Robusta con escala 2,57m"/>
        <s v="Plataforma de acero 0,32m x 0,73m"/>
        <s v="Horizontal en U Blitz"/>
        <s v="Base Regulable 0,6m"/>
        <s v="Marco Lateral Acero 0,73m"/>
        <s v="Alzaprimas"/>
        <s v="Barandilla Simple 2,57m"/>
        <s v="Rodapie Lateral 0,73m Blitz"/>
        <s v="Rodapie 2,57m Blitz"/>
        <s v="Rodapie 2,57m"/>
      </sharedItems>
    </cacheField>
    <cacheField name="Cantidad" numFmtId="0">
      <sharedItems containsSemiMixedTypes="0" containsString="0" containsNumber="1" containsInteger="1" minValue="1" maxValue="10"/>
    </cacheField>
    <cacheField name="valorxdia" numFmtId="164">
      <sharedItems containsSemiMixedTypes="0" containsString="0" containsNumber="1" containsInteger="1" minValue="1000" maxValue="11000"/>
    </cacheField>
    <cacheField name="Días Reales" numFmtId="0">
      <sharedItems containsSemiMixedTypes="0" containsString="0" containsNumber="1" containsInteger="1" minValue="2" maxValue="16"/>
    </cacheField>
    <cacheField name="valor sin descuengto" numFmtId="164">
      <sharedItems containsSemiMixedTypes="0" containsString="0" containsNumber="1" containsInteger="1" minValue="12800" maxValue="1540000"/>
    </cacheField>
    <cacheField name="% descuento" numFmtId="9">
      <sharedItems containsSemiMixedTypes="0" containsString="0" containsNumber="1" minValue="0" maxValue="0.23"/>
    </cacheField>
    <cacheField name="valor del descuento" numFmtId="42">
      <sharedItems containsSemiMixedTypes="0" containsString="0" containsNumber="1" containsInteger="1" minValue="0" maxValue="354200"/>
    </cacheField>
    <cacheField name="valor a cobrar x dia " numFmtId="42">
      <sharedItems containsSemiMixedTypes="0" containsString="0" containsNumber="1" containsInteger="1" minValue="11900" maxValue="1185800"/>
    </cacheField>
    <cacheField name="Operativos" numFmtId="0">
      <sharedItems containsSemiMixedTypes="0" containsString="0" containsNumber="1" containsInteger="1" minValue="0" maxValue="10"/>
    </cacheField>
    <cacheField name="Irreparables" numFmtId="0">
      <sharedItems containsSemiMixedTypes="0" containsString="0" containsNumber="1" containsInteger="1" minValue="0" maxValue="2"/>
    </cacheField>
    <cacheField name="valor x reposicion" numFmtId="164">
      <sharedItems containsSemiMixedTypes="0" containsString="0" containsNumber="1" containsInteger="1" minValue="0" maxValue="1430000"/>
    </cacheField>
    <cacheField name="Reparables" numFmtId="0">
      <sharedItems containsSemiMixedTypes="0" containsString="0" containsNumber="1" containsInteger="1" minValue="0" maxValue="2"/>
    </cacheField>
    <cacheField name="valor x reparacion" numFmtId="0">
      <sharedItems containsSemiMixedTypes="0" containsString="0" containsNumber="1" minValue="0" maxValue="13640"/>
    </cacheField>
    <cacheField name="total a pagar" numFmtId="164">
      <sharedItems containsSemiMixedTypes="0" containsString="0" containsNumber="1" containsInteger="1" minValue="13832" maxValue="2420990"/>
    </cacheField>
    <cacheField name="iva" numFmtId="164">
      <sharedItems containsSemiMixedTypes="0" containsString="0" containsNumber="1" containsInteger="1" minValue="2208" maxValue="386545"/>
    </cacheField>
    <cacheField name="valor neto" numFmtId="164">
      <sharedItems containsSemiMixedTypes="0" containsString="0" containsNumber="1" containsInteger="1" minValue="11624" maxValue="203444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florencia" refreshedDate="43733.496498495369" createdVersion="5" refreshedVersion="5" minRefreshableVersion="3" recordCount="137">
  <cacheSource type="worksheet">
    <worksheetSource name="tablaguiadevolucion"/>
  </cacheSource>
  <cacheFields count="19">
    <cacheField name="Nro. Gdevolución" numFmtId="0">
      <sharedItems containsSemiMixedTypes="0" containsString="0" containsNumber="1" containsInteger="1" minValue="31101" maxValue="31115"/>
    </cacheField>
    <cacheField name="Nro. Gdespacho" numFmtId="0">
      <sharedItems containsSemiMixedTypes="0" containsString="0" containsNumber="1" containsInteger="1" minValue="1200" maxValue="1220"/>
    </cacheField>
    <cacheField name="Artículo" numFmtId="0">
      <sharedItems containsSemiMixedTypes="0" containsString="0" containsNumber="1" containsInteger="1" minValue="1" maxValue="18"/>
    </cacheField>
    <cacheField name="nombre producto" numFmtId="0">
      <sharedItems count="18">
        <s v="Plataforma de acero 0,32m x 1,09m"/>
        <s v="Andamios Layher-Multidireccional"/>
        <s v="Plataforma de acero 2,57m"/>
        <s v="Diagonal 2,57m Blitz"/>
        <s v="Andamio Estándar"/>
        <s v="Andamios Layher-Fachada"/>
        <s v="Barandilla Lateral Doble 0,73m"/>
        <s v="Marco EuroBlitz 2,00m + 0,73m"/>
        <s v="Plataforma Robusta con escala 2,57m"/>
        <s v="Plataforma de acero 0,32m x 0,73m"/>
        <s v="Horizontal en U Blitz"/>
        <s v="Base Regulable 0,6m"/>
        <s v="Marco Lateral Acero 0,73m"/>
        <s v="Alzaprimas"/>
        <s v="Barandilla Simple 2,57m"/>
        <s v="Rodapie Lateral 0,73m Blitz"/>
        <s v="Rodapie 2,57m Blitz"/>
        <s v="Rodapie 2,57m"/>
      </sharedItems>
    </cacheField>
    <cacheField name="Cantidad" numFmtId="0">
      <sharedItems containsSemiMixedTypes="0" containsString="0" containsNumber="1" containsInteger="1" minValue="1" maxValue="10"/>
    </cacheField>
    <cacheField name="valorxdia" numFmtId="164">
      <sharedItems containsSemiMixedTypes="0" containsString="0" containsNumber="1" containsInteger="1" minValue="1000" maxValue="11000"/>
    </cacheField>
    <cacheField name="Días Reales" numFmtId="0">
      <sharedItems containsSemiMixedTypes="0" containsString="0" containsNumber="1" containsInteger="1" minValue="2" maxValue="16"/>
    </cacheField>
    <cacheField name="valor sin descuengto" numFmtId="164">
      <sharedItems containsSemiMixedTypes="0" containsString="0" containsNumber="1" containsInteger="1" minValue="12800" maxValue="1540000"/>
    </cacheField>
    <cacheField name="% descuento" numFmtId="9">
      <sharedItems containsSemiMixedTypes="0" containsString="0" containsNumber="1" minValue="0" maxValue="0.23"/>
    </cacheField>
    <cacheField name="valor del descuento" numFmtId="42">
      <sharedItems containsSemiMixedTypes="0" containsString="0" containsNumber="1" containsInteger="1" minValue="0" maxValue="354200"/>
    </cacheField>
    <cacheField name="valor a cobrar x dia " numFmtId="42">
      <sharedItems containsSemiMixedTypes="0" containsString="0" containsNumber="1" containsInteger="1" minValue="11900" maxValue="1185800"/>
    </cacheField>
    <cacheField name="Operativos" numFmtId="0">
      <sharedItems containsSemiMixedTypes="0" containsString="0" containsNumber="1" containsInteger="1" minValue="0" maxValue="10"/>
    </cacheField>
    <cacheField name="Irreparables" numFmtId="0">
      <sharedItems containsSemiMixedTypes="0" containsString="0" containsNumber="1" containsInteger="1" minValue="0" maxValue="2"/>
    </cacheField>
    <cacheField name="valor x reposicion" numFmtId="164">
      <sharedItems containsSemiMixedTypes="0" containsString="0" containsNumber="1" containsInteger="1" minValue="0" maxValue="1430000"/>
    </cacheField>
    <cacheField name="Reparables" numFmtId="0">
      <sharedItems containsSemiMixedTypes="0" containsString="0" containsNumber="1" containsInteger="1" minValue="0" maxValue="2"/>
    </cacheField>
    <cacheField name="valor x reparacion" numFmtId="0">
      <sharedItems containsSemiMixedTypes="0" containsString="0" containsNumber="1" minValue="0" maxValue="13640"/>
    </cacheField>
    <cacheField name="total a pagar" numFmtId="164">
      <sharedItems containsSemiMixedTypes="0" containsString="0" containsNumber="1" containsInteger="1" minValue="13832" maxValue="2420990"/>
    </cacheField>
    <cacheField name="iva" numFmtId="164">
      <sharedItems containsSemiMixedTypes="0" containsString="0" containsNumber="1" containsInteger="1" minValue="2208" maxValue="386545"/>
    </cacheField>
    <cacheField name="valor neto" numFmtId="164">
      <sharedItems containsSemiMixedTypes="0" containsString="0" containsNumber="1" containsInteger="1" minValue="11624" maxValue="203444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7">
  <r>
    <n v="31101"/>
    <n v="1200"/>
    <n v="13"/>
    <x v="0"/>
    <n v="5"/>
    <n v="5600"/>
    <n v="6"/>
    <n v="168000"/>
    <n v="0.15"/>
    <n v="25200"/>
    <n v="142800"/>
    <n v="4"/>
    <n v="1"/>
    <n v="72800"/>
    <n v="0"/>
    <n v="0"/>
    <n v="215600"/>
    <n v="34424"/>
    <n v="181176"/>
  </r>
  <r>
    <n v="31101"/>
    <n v="1201"/>
    <n v="4"/>
    <x v="1"/>
    <n v="6"/>
    <n v="11000"/>
    <n v="14"/>
    <n v="924000"/>
    <n v="0.23"/>
    <n v="212520"/>
    <n v="711480"/>
    <n v="5"/>
    <n v="0"/>
    <n v="0"/>
    <n v="1"/>
    <n v="6820"/>
    <n v="718300"/>
    <n v="114687"/>
    <n v="603613"/>
  </r>
  <r>
    <n v="31101"/>
    <n v="1203"/>
    <n v="14"/>
    <x v="2"/>
    <n v="4"/>
    <n v="6200"/>
    <n v="2"/>
    <n v="49600"/>
    <n v="0"/>
    <n v="0"/>
    <n v="49600"/>
    <n v="3"/>
    <n v="1"/>
    <n v="124000"/>
    <n v="0"/>
    <n v="0"/>
    <n v="173600"/>
    <n v="27718"/>
    <n v="145882"/>
  </r>
  <r>
    <n v="31101"/>
    <n v="1206"/>
    <n v="4"/>
    <x v="1"/>
    <n v="7"/>
    <n v="11000"/>
    <n v="7"/>
    <n v="539000"/>
    <n v="0.15"/>
    <n v="80850"/>
    <n v="458150"/>
    <n v="6"/>
    <n v="1"/>
    <n v="715000"/>
    <n v="0"/>
    <n v="0"/>
    <n v="1173150"/>
    <n v="187310"/>
    <n v="985840"/>
  </r>
  <r>
    <n v="31101"/>
    <n v="1206"/>
    <n v="8"/>
    <x v="3"/>
    <n v="4"/>
    <n v="2900"/>
    <n v="10"/>
    <n v="116000"/>
    <n v="0.23"/>
    <n v="26680"/>
    <n v="89320"/>
    <n v="3"/>
    <n v="0"/>
    <n v="0"/>
    <n v="1"/>
    <n v="2000.9999999999998"/>
    <n v="91321"/>
    <n v="14581"/>
    <n v="76740"/>
  </r>
  <r>
    <n v="31101"/>
    <n v="1215"/>
    <n v="14"/>
    <x v="2"/>
    <n v="8"/>
    <n v="6200"/>
    <n v="8"/>
    <n v="396800"/>
    <n v="0.15"/>
    <n v="59520"/>
    <n v="337280"/>
    <n v="7"/>
    <n v="1"/>
    <n v="124000"/>
    <n v="0"/>
    <n v="0"/>
    <n v="461280"/>
    <n v="73650"/>
    <n v="387630"/>
  </r>
  <r>
    <n v="31101"/>
    <n v="1217"/>
    <n v="2"/>
    <x v="4"/>
    <n v="7"/>
    <n v="7500"/>
    <n v="11"/>
    <n v="577500"/>
    <n v="0.23"/>
    <n v="132825"/>
    <n v="444675"/>
    <n v="6"/>
    <n v="0"/>
    <n v="0"/>
    <n v="1"/>
    <n v="4125"/>
    <n v="448800"/>
    <n v="71657"/>
    <n v="377143"/>
  </r>
  <r>
    <n v="31101"/>
    <n v="1219"/>
    <n v="2"/>
    <x v="4"/>
    <n v="4"/>
    <n v="7500"/>
    <n v="12"/>
    <n v="360000"/>
    <n v="0.23"/>
    <n v="82800"/>
    <n v="277200"/>
    <n v="3"/>
    <n v="1"/>
    <n v="225000"/>
    <n v="0"/>
    <n v="0"/>
    <n v="502200"/>
    <n v="80183"/>
    <n v="422017"/>
  </r>
  <r>
    <n v="31101"/>
    <n v="1219"/>
    <n v="3"/>
    <x v="5"/>
    <n v="2"/>
    <n v="9000"/>
    <n v="14"/>
    <n v="252000"/>
    <n v="0.23"/>
    <n v="57960"/>
    <n v="194040"/>
    <n v="1"/>
    <n v="0"/>
    <n v="0"/>
    <n v="1"/>
    <n v="5940"/>
    <n v="199980"/>
    <n v="31930"/>
    <n v="168050"/>
  </r>
  <r>
    <n v="31102"/>
    <n v="1202"/>
    <n v="5"/>
    <x v="6"/>
    <n v="2"/>
    <n v="2800"/>
    <n v="6"/>
    <n v="33600"/>
    <n v="0.15"/>
    <n v="5040"/>
    <n v="28560"/>
    <n v="1"/>
    <n v="1"/>
    <n v="42000"/>
    <n v="0"/>
    <n v="0"/>
    <n v="70560"/>
    <n v="11266"/>
    <n v="59294"/>
  </r>
  <r>
    <n v="31102"/>
    <n v="1204"/>
    <n v="13"/>
    <x v="0"/>
    <n v="1"/>
    <n v="5600"/>
    <n v="5"/>
    <n v="28000"/>
    <n v="0.15"/>
    <n v="4200"/>
    <n v="23800"/>
    <n v="0"/>
    <n v="1"/>
    <n v="72800"/>
    <n v="0"/>
    <n v="0"/>
    <n v="96600"/>
    <n v="15424"/>
    <n v="81176"/>
  </r>
  <r>
    <n v="31102"/>
    <n v="1205"/>
    <n v="10"/>
    <x v="7"/>
    <n v="9"/>
    <n v="6600"/>
    <n v="9"/>
    <n v="534600"/>
    <n v="0.15"/>
    <n v="80190"/>
    <n v="454410"/>
    <n v="8"/>
    <n v="1"/>
    <n v="66000"/>
    <n v="0"/>
    <n v="0"/>
    <n v="520410"/>
    <n v="83091"/>
    <n v="437319"/>
  </r>
  <r>
    <n v="31102"/>
    <n v="1211"/>
    <n v="15"/>
    <x v="8"/>
    <n v="6"/>
    <n v="11000"/>
    <n v="11"/>
    <n v="726000"/>
    <n v="0.23"/>
    <n v="166980"/>
    <n v="559020"/>
    <n v="5"/>
    <n v="1"/>
    <n v="550000"/>
    <n v="0"/>
    <n v="0"/>
    <n v="1109020"/>
    <n v="177070"/>
    <n v="931950"/>
  </r>
  <r>
    <n v="31102"/>
    <n v="1212"/>
    <n v="12"/>
    <x v="9"/>
    <n v="3"/>
    <n v="5400"/>
    <n v="8"/>
    <n v="129600"/>
    <n v="0.15"/>
    <n v="19440"/>
    <n v="110160"/>
    <n v="2"/>
    <n v="0"/>
    <n v="0"/>
    <n v="1"/>
    <n v="3510"/>
    <n v="113670"/>
    <n v="18149"/>
    <n v="95521"/>
  </r>
  <r>
    <n v="31102"/>
    <n v="1215"/>
    <n v="9"/>
    <x v="10"/>
    <n v="8"/>
    <n v="2600"/>
    <n v="9"/>
    <n v="187200"/>
    <n v="0.15"/>
    <n v="28080"/>
    <n v="159120"/>
    <n v="7"/>
    <n v="1"/>
    <n v="13000"/>
    <n v="0"/>
    <n v="0"/>
    <n v="172120"/>
    <n v="27481"/>
    <n v="144639"/>
  </r>
  <r>
    <n v="31102"/>
    <n v="1218"/>
    <n v="3"/>
    <x v="5"/>
    <n v="2"/>
    <n v="9000"/>
    <n v="3"/>
    <n v="54000"/>
    <n v="0"/>
    <n v="0"/>
    <n v="54000"/>
    <n v="1"/>
    <n v="0"/>
    <n v="0"/>
    <n v="1"/>
    <n v="5940"/>
    <n v="59940"/>
    <n v="9570"/>
    <n v="50370"/>
  </r>
  <r>
    <n v="31102"/>
    <n v="1219"/>
    <n v="15"/>
    <x v="8"/>
    <n v="9"/>
    <n v="11000"/>
    <n v="15"/>
    <n v="1485000"/>
    <n v="0.23"/>
    <n v="341550"/>
    <n v="1143450"/>
    <n v="8"/>
    <n v="0"/>
    <n v="0"/>
    <n v="1"/>
    <n v="6160.0000000000009"/>
    <n v="1149610"/>
    <n v="183551"/>
    <n v="966059"/>
  </r>
  <r>
    <n v="31103"/>
    <n v="1208"/>
    <n v="7"/>
    <x v="11"/>
    <n v="7"/>
    <n v="1300"/>
    <n v="6"/>
    <n v="54600"/>
    <n v="0.15"/>
    <n v="8190"/>
    <n v="46410"/>
    <n v="6"/>
    <n v="0"/>
    <n v="0"/>
    <n v="1"/>
    <n v="819"/>
    <n v="47229"/>
    <n v="7541"/>
    <n v="39688"/>
  </r>
  <r>
    <n v="31103"/>
    <n v="1209"/>
    <n v="9"/>
    <x v="10"/>
    <n v="5"/>
    <n v="2600"/>
    <n v="2"/>
    <n v="26000"/>
    <n v="0"/>
    <n v="0"/>
    <n v="26000"/>
    <n v="4"/>
    <n v="0"/>
    <n v="0"/>
    <n v="1"/>
    <n v="1976"/>
    <n v="27976"/>
    <n v="4467"/>
    <n v="23509"/>
  </r>
  <r>
    <n v="31103"/>
    <n v="1215"/>
    <n v="11"/>
    <x v="12"/>
    <n v="5"/>
    <n v="6500"/>
    <n v="7"/>
    <n v="227500"/>
    <n v="0.15"/>
    <n v="34125"/>
    <n v="193375"/>
    <n v="4"/>
    <n v="1"/>
    <n v="78000"/>
    <n v="0"/>
    <n v="0"/>
    <n v="271375"/>
    <n v="43329"/>
    <n v="228046"/>
  </r>
  <r>
    <n v="31103"/>
    <n v="1217"/>
    <n v="13"/>
    <x v="0"/>
    <n v="8"/>
    <n v="5600"/>
    <n v="12"/>
    <n v="537600"/>
    <n v="0.23"/>
    <n v="123648"/>
    <n v="413952"/>
    <n v="7"/>
    <n v="0"/>
    <n v="0"/>
    <n v="1"/>
    <n v="4032"/>
    <n v="417984"/>
    <n v="66737"/>
    <n v="351247"/>
  </r>
  <r>
    <n v="31103"/>
    <n v="1217"/>
    <n v="4"/>
    <x v="1"/>
    <n v="4"/>
    <n v="11000"/>
    <n v="13"/>
    <n v="572000"/>
    <n v="0.23"/>
    <n v="131560"/>
    <n v="440440"/>
    <n v="4"/>
    <n v="0"/>
    <n v="0"/>
    <n v="0"/>
    <n v="0"/>
    <n v="440440"/>
    <n v="70322"/>
    <n v="370118"/>
  </r>
  <r>
    <n v="31103"/>
    <n v="1218"/>
    <n v="1"/>
    <x v="13"/>
    <n v="6"/>
    <n v="2000"/>
    <n v="13"/>
    <n v="156000"/>
    <n v="0.23"/>
    <n v="35880"/>
    <n v="120120"/>
    <n v="5"/>
    <n v="0"/>
    <n v="0"/>
    <n v="1"/>
    <n v="1080"/>
    <n v="121200"/>
    <n v="19351"/>
    <n v="101849"/>
  </r>
  <r>
    <n v="31103"/>
    <n v="1218"/>
    <n v="7"/>
    <x v="11"/>
    <n v="8"/>
    <n v="1300"/>
    <n v="3"/>
    <n v="31200"/>
    <n v="0"/>
    <n v="0"/>
    <n v="31200"/>
    <n v="7"/>
    <n v="0"/>
    <n v="0"/>
    <n v="1"/>
    <n v="819"/>
    <n v="32019"/>
    <n v="5112"/>
    <n v="26907"/>
  </r>
  <r>
    <n v="31103"/>
    <n v="1219"/>
    <n v="8"/>
    <x v="3"/>
    <n v="10"/>
    <n v="2900"/>
    <n v="3"/>
    <n v="87000"/>
    <n v="0"/>
    <n v="0"/>
    <n v="87000"/>
    <n v="9"/>
    <n v="1"/>
    <n v="14500"/>
    <n v="0"/>
    <n v="0"/>
    <n v="101500"/>
    <n v="16206"/>
    <n v="85294"/>
  </r>
  <r>
    <n v="31103"/>
    <n v="1219"/>
    <n v="6"/>
    <x v="14"/>
    <n v="5"/>
    <n v="1600"/>
    <n v="12"/>
    <n v="96000"/>
    <n v="0.23"/>
    <n v="22080"/>
    <n v="73920"/>
    <n v="4"/>
    <n v="1"/>
    <n v="24000"/>
    <n v="0"/>
    <n v="0"/>
    <n v="97920"/>
    <n v="15634"/>
    <n v="82286"/>
  </r>
  <r>
    <n v="31103"/>
    <n v="1220"/>
    <n v="3"/>
    <x v="5"/>
    <n v="3"/>
    <n v="9000"/>
    <n v="15"/>
    <n v="405000"/>
    <n v="0.23"/>
    <n v="93150"/>
    <n v="311850"/>
    <n v="2"/>
    <n v="0"/>
    <n v="0"/>
    <n v="1"/>
    <n v="5940"/>
    <n v="317790"/>
    <n v="50740"/>
    <n v="267050"/>
  </r>
  <r>
    <n v="31103"/>
    <n v="1220"/>
    <n v="18"/>
    <x v="15"/>
    <n v="4"/>
    <n v="1000"/>
    <n v="6"/>
    <n v="24000"/>
    <n v="0.15"/>
    <n v="3600"/>
    <n v="20400"/>
    <n v="3"/>
    <n v="1"/>
    <n v="23000"/>
    <n v="0"/>
    <n v="0"/>
    <n v="43400"/>
    <n v="6929"/>
    <n v="36471"/>
  </r>
  <r>
    <n v="31104"/>
    <n v="1202"/>
    <n v="14"/>
    <x v="2"/>
    <n v="1"/>
    <n v="6200"/>
    <n v="13"/>
    <n v="80600"/>
    <n v="0.23"/>
    <n v="18538"/>
    <n v="62062"/>
    <n v="0"/>
    <n v="0"/>
    <n v="0"/>
    <n v="1"/>
    <n v="3595.9999999999995"/>
    <n v="65658"/>
    <n v="10483"/>
    <n v="55175"/>
  </r>
  <r>
    <n v="31104"/>
    <n v="1206"/>
    <n v="13"/>
    <x v="0"/>
    <n v="8"/>
    <n v="5600"/>
    <n v="11"/>
    <n v="492800"/>
    <n v="0.23"/>
    <n v="113344"/>
    <n v="379456"/>
    <n v="7"/>
    <n v="1"/>
    <n v="72800"/>
    <n v="0"/>
    <n v="0"/>
    <n v="452256"/>
    <n v="72209"/>
    <n v="380047"/>
  </r>
  <r>
    <n v="31104"/>
    <n v="1207"/>
    <n v="6"/>
    <x v="14"/>
    <n v="5"/>
    <n v="1600"/>
    <n v="3"/>
    <n v="24000"/>
    <n v="0"/>
    <n v="0"/>
    <n v="24000"/>
    <n v="4"/>
    <n v="1"/>
    <n v="24000"/>
    <n v="0"/>
    <n v="0"/>
    <n v="48000"/>
    <n v="7664"/>
    <n v="40336"/>
  </r>
  <r>
    <n v="31104"/>
    <n v="1216"/>
    <n v="9"/>
    <x v="10"/>
    <n v="5"/>
    <n v="2600"/>
    <n v="8"/>
    <n v="104000"/>
    <n v="0.15"/>
    <n v="15600"/>
    <n v="88400"/>
    <n v="4"/>
    <n v="1"/>
    <n v="13000"/>
    <n v="0"/>
    <n v="0"/>
    <n v="101400"/>
    <n v="16190"/>
    <n v="85210"/>
  </r>
  <r>
    <n v="31104"/>
    <n v="1218"/>
    <n v="4"/>
    <x v="1"/>
    <n v="4"/>
    <n v="11000"/>
    <n v="13"/>
    <n v="572000"/>
    <n v="0.23"/>
    <n v="131560"/>
    <n v="440440"/>
    <n v="3"/>
    <n v="0"/>
    <n v="0"/>
    <n v="1"/>
    <n v="6820"/>
    <n v="447260"/>
    <n v="71411"/>
    <n v="375849"/>
  </r>
  <r>
    <n v="31104"/>
    <n v="1219"/>
    <n v="3"/>
    <x v="5"/>
    <n v="5"/>
    <n v="9000"/>
    <n v="6"/>
    <n v="270000"/>
    <n v="0.15"/>
    <n v="40500"/>
    <n v="229500"/>
    <n v="4"/>
    <n v="1"/>
    <n v="450000"/>
    <n v="0"/>
    <n v="0"/>
    <n v="679500"/>
    <n v="108492"/>
    <n v="571008"/>
  </r>
  <r>
    <n v="31105"/>
    <n v="1202"/>
    <n v="9"/>
    <x v="10"/>
    <n v="9"/>
    <n v="2600"/>
    <n v="2"/>
    <n v="46800"/>
    <n v="0"/>
    <n v="0"/>
    <n v="46800"/>
    <n v="9"/>
    <n v="0"/>
    <n v="0"/>
    <n v="0"/>
    <n v="0"/>
    <n v="46800"/>
    <n v="7472"/>
    <n v="39328"/>
  </r>
  <r>
    <n v="31105"/>
    <n v="1204"/>
    <n v="5"/>
    <x v="6"/>
    <n v="4"/>
    <n v="2800"/>
    <n v="6"/>
    <n v="67200"/>
    <n v="0.15"/>
    <n v="10080"/>
    <n v="57120"/>
    <n v="3"/>
    <n v="0"/>
    <n v="0"/>
    <n v="1"/>
    <n v="2044"/>
    <n v="59164"/>
    <n v="9446"/>
    <n v="49718"/>
  </r>
  <r>
    <n v="31105"/>
    <n v="1206"/>
    <n v="17"/>
    <x v="16"/>
    <n v="2"/>
    <n v="1800"/>
    <n v="4"/>
    <n v="14400"/>
    <n v="0"/>
    <n v="0"/>
    <n v="14400"/>
    <n v="1"/>
    <n v="0"/>
    <n v="0"/>
    <n v="1"/>
    <n v="1242"/>
    <n v="15642"/>
    <n v="2497"/>
    <n v="13145"/>
  </r>
  <r>
    <n v="31105"/>
    <n v="1206"/>
    <n v="17"/>
    <x v="16"/>
    <n v="10"/>
    <n v="1800"/>
    <n v="10"/>
    <n v="180000"/>
    <n v="0.23"/>
    <n v="41400"/>
    <n v="138600"/>
    <n v="9"/>
    <n v="0"/>
    <n v="0"/>
    <n v="1"/>
    <n v="1242"/>
    <n v="139842"/>
    <n v="22328"/>
    <n v="117514"/>
  </r>
  <r>
    <n v="31105"/>
    <n v="1209"/>
    <n v="14"/>
    <x v="2"/>
    <n v="1"/>
    <n v="6200"/>
    <n v="3"/>
    <n v="18600"/>
    <n v="0"/>
    <n v="0"/>
    <n v="18600"/>
    <n v="1"/>
    <n v="0"/>
    <n v="0"/>
    <n v="0"/>
    <n v="0"/>
    <n v="18600"/>
    <n v="2970"/>
    <n v="15630"/>
  </r>
  <r>
    <n v="31105"/>
    <n v="1216"/>
    <n v="12"/>
    <x v="9"/>
    <n v="7"/>
    <n v="5400"/>
    <n v="11"/>
    <n v="415800"/>
    <n v="0.23"/>
    <n v="95634"/>
    <n v="320166"/>
    <n v="6"/>
    <n v="0"/>
    <n v="0"/>
    <n v="1"/>
    <n v="3510"/>
    <n v="323676"/>
    <n v="51679"/>
    <n v="271997"/>
  </r>
  <r>
    <n v="31105"/>
    <n v="1218"/>
    <n v="7"/>
    <x v="11"/>
    <n v="9"/>
    <n v="1300"/>
    <n v="7"/>
    <n v="81900"/>
    <n v="0.15"/>
    <n v="12285"/>
    <n v="69615"/>
    <n v="7"/>
    <n v="0"/>
    <n v="0"/>
    <n v="2"/>
    <n v="1638"/>
    <n v="71253"/>
    <n v="11377"/>
    <n v="59876"/>
  </r>
  <r>
    <n v="31105"/>
    <n v="1218"/>
    <n v="12"/>
    <x v="9"/>
    <n v="1"/>
    <n v="5400"/>
    <n v="11"/>
    <n v="59400"/>
    <n v="0.23"/>
    <n v="13662"/>
    <n v="45738"/>
    <n v="0"/>
    <n v="0"/>
    <n v="0"/>
    <n v="1"/>
    <n v="3510"/>
    <n v="49248"/>
    <n v="7863"/>
    <n v="41385"/>
  </r>
  <r>
    <n v="31105"/>
    <n v="1220"/>
    <n v="12"/>
    <x v="9"/>
    <n v="4"/>
    <n v="5400"/>
    <n v="9"/>
    <n v="194400"/>
    <n v="0.15"/>
    <n v="29160"/>
    <n v="165240"/>
    <n v="3"/>
    <n v="1"/>
    <n v="70200"/>
    <n v="0"/>
    <n v="0"/>
    <n v="235440"/>
    <n v="37591"/>
    <n v="197849"/>
  </r>
  <r>
    <n v="31105"/>
    <n v="1220"/>
    <n v="5"/>
    <x v="6"/>
    <n v="9"/>
    <n v="2800"/>
    <n v="2"/>
    <n v="50400"/>
    <n v="0"/>
    <n v="0"/>
    <n v="50400"/>
    <n v="8"/>
    <n v="0"/>
    <n v="0"/>
    <n v="1"/>
    <n v="2044"/>
    <n v="52444"/>
    <n v="8373"/>
    <n v="44071"/>
  </r>
  <r>
    <n v="31106"/>
    <n v="1203"/>
    <n v="15"/>
    <x v="8"/>
    <n v="5"/>
    <n v="11000"/>
    <n v="4"/>
    <n v="220000"/>
    <n v="0"/>
    <n v="0"/>
    <n v="220000"/>
    <n v="4"/>
    <n v="1"/>
    <n v="550000"/>
    <n v="0"/>
    <n v="0"/>
    <n v="770000"/>
    <n v="122941"/>
    <n v="647059"/>
  </r>
  <r>
    <n v="31106"/>
    <n v="1207"/>
    <n v="17"/>
    <x v="16"/>
    <n v="8"/>
    <n v="1800"/>
    <n v="11"/>
    <n v="158400"/>
    <n v="0.23"/>
    <n v="36432"/>
    <n v="121968"/>
    <n v="7"/>
    <n v="1"/>
    <n v="54000"/>
    <n v="0"/>
    <n v="0"/>
    <n v="175968"/>
    <n v="28096"/>
    <n v="147872"/>
  </r>
  <r>
    <n v="31106"/>
    <n v="1212"/>
    <n v="2"/>
    <x v="4"/>
    <n v="10"/>
    <n v="7500"/>
    <n v="3"/>
    <n v="225000"/>
    <n v="0"/>
    <n v="0"/>
    <n v="225000"/>
    <n v="8"/>
    <n v="0"/>
    <n v="0"/>
    <n v="2"/>
    <n v="8250"/>
    <n v="233250"/>
    <n v="37242"/>
    <n v="196008"/>
  </r>
  <r>
    <n v="31106"/>
    <n v="1213"/>
    <n v="2"/>
    <x v="4"/>
    <n v="5"/>
    <n v="7500"/>
    <n v="7"/>
    <n v="262500"/>
    <n v="0.15"/>
    <n v="39375"/>
    <n v="223125"/>
    <n v="4"/>
    <n v="1"/>
    <n v="225000"/>
    <n v="0"/>
    <n v="0"/>
    <n v="448125"/>
    <n v="71549"/>
    <n v="376576"/>
  </r>
  <r>
    <n v="31106"/>
    <n v="1214"/>
    <n v="10"/>
    <x v="7"/>
    <n v="3"/>
    <n v="6600"/>
    <n v="14"/>
    <n v="277200"/>
    <n v="0.23"/>
    <n v="63756"/>
    <n v="213444"/>
    <n v="2"/>
    <n v="1"/>
    <n v="66000"/>
    <n v="0"/>
    <n v="0"/>
    <n v="279444"/>
    <n v="44617"/>
    <n v="234827"/>
  </r>
  <r>
    <n v="31106"/>
    <n v="1214"/>
    <n v="12"/>
    <x v="9"/>
    <n v="10"/>
    <n v="5400"/>
    <n v="12"/>
    <n v="648000"/>
    <n v="0.23"/>
    <n v="149040"/>
    <n v="498960"/>
    <n v="9"/>
    <n v="0"/>
    <n v="0"/>
    <n v="1"/>
    <n v="3510"/>
    <n v="502470"/>
    <n v="80226"/>
    <n v="422244"/>
  </r>
  <r>
    <n v="31106"/>
    <n v="1217"/>
    <n v="15"/>
    <x v="8"/>
    <n v="3"/>
    <n v="11000"/>
    <n v="8"/>
    <n v="264000"/>
    <n v="0.15"/>
    <n v="39600"/>
    <n v="224400"/>
    <n v="2"/>
    <n v="1"/>
    <n v="550000"/>
    <n v="0"/>
    <n v="0"/>
    <n v="774400"/>
    <n v="123644"/>
    <n v="650756"/>
  </r>
  <r>
    <n v="31106"/>
    <n v="1218"/>
    <n v="6"/>
    <x v="14"/>
    <n v="5"/>
    <n v="1600"/>
    <n v="8"/>
    <n v="64000"/>
    <n v="0.15"/>
    <n v="9600"/>
    <n v="54400"/>
    <n v="4"/>
    <n v="0"/>
    <n v="0"/>
    <n v="1"/>
    <n v="1008"/>
    <n v="55408"/>
    <n v="8847"/>
    <n v="46561"/>
  </r>
  <r>
    <n v="31106"/>
    <n v="1219"/>
    <n v="4"/>
    <x v="1"/>
    <n v="2"/>
    <n v="11000"/>
    <n v="12"/>
    <n v="264000"/>
    <n v="0.23"/>
    <n v="60720"/>
    <n v="203280"/>
    <n v="1"/>
    <n v="0"/>
    <n v="0"/>
    <n v="1"/>
    <n v="6820"/>
    <n v="210100"/>
    <n v="33545"/>
    <n v="176555"/>
  </r>
  <r>
    <n v="31107"/>
    <n v="1203"/>
    <n v="1"/>
    <x v="13"/>
    <n v="1"/>
    <n v="2000"/>
    <n v="16"/>
    <n v="32000"/>
    <n v="0.23"/>
    <n v="7360"/>
    <n v="24640"/>
    <n v="0"/>
    <n v="1"/>
    <n v="40000"/>
    <n v="0"/>
    <n v="0"/>
    <n v="64640"/>
    <n v="10321"/>
    <n v="54319"/>
  </r>
  <r>
    <n v="31107"/>
    <n v="1204"/>
    <n v="6"/>
    <x v="14"/>
    <n v="5"/>
    <n v="1600"/>
    <n v="6"/>
    <n v="48000"/>
    <n v="0.15"/>
    <n v="7200"/>
    <n v="40800"/>
    <n v="4"/>
    <n v="0"/>
    <n v="0"/>
    <n v="1"/>
    <n v="1008"/>
    <n v="41808"/>
    <n v="6675"/>
    <n v="35133"/>
  </r>
  <r>
    <n v="31107"/>
    <n v="1207"/>
    <n v="3"/>
    <x v="5"/>
    <n v="8"/>
    <n v="9000"/>
    <n v="11"/>
    <n v="792000"/>
    <n v="0.23"/>
    <n v="182160"/>
    <n v="609840"/>
    <n v="7"/>
    <n v="1"/>
    <n v="450000"/>
    <n v="0"/>
    <n v="0"/>
    <n v="1059840"/>
    <n v="169218"/>
    <n v="890622"/>
  </r>
  <r>
    <n v="31107"/>
    <n v="1208"/>
    <n v="6"/>
    <x v="14"/>
    <n v="10"/>
    <n v="1600"/>
    <n v="8"/>
    <n v="128000"/>
    <n v="0.15"/>
    <n v="19200"/>
    <n v="108800"/>
    <n v="8"/>
    <n v="0"/>
    <n v="0"/>
    <n v="2"/>
    <n v="2016"/>
    <n v="110816"/>
    <n v="17693"/>
    <n v="93123"/>
  </r>
  <r>
    <n v="31107"/>
    <n v="1213"/>
    <n v="4"/>
    <x v="1"/>
    <n v="3"/>
    <n v="11000"/>
    <n v="10"/>
    <n v="330000"/>
    <n v="0.23"/>
    <n v="75900"/>
    <n v="254100"/>
    <n v="2"/>
    <n v="1"/>
    <n v="715000"/>
    <n v="0"/>
    <n v="0"/>
    <n v="969100"/>
    <n v="154730"/>
    <n v="814370"/>
  </r>
  <r>
    <n v="31107"/>
    <n v="1213"/>
    <n v="15"/>
    <x v="8"/>
    <n v="6"/>
    <n v="11000"/>
    <n v="9"/>
    <n v="594000"/>
    <n v="0.15"/>
    <n v="89100"/>
    <n v="504900"/>
    <n v="5"/>
    <n v="0"/>
    <n v="0"/>
    <n v="1"/>
    <n v="6160.0000000000009"/>
    <n v="511060"/>
    <n v="81598"/>
    <n v="429462"/>
  </r>
  <r>
    <n v="31107"/>
    <n v="1213"/>
    <n v="15"/>
    <x v="8"/>
    <n v="10"/>
    <n v="11000"/>
    <n v="14"/>
    <n v="1540000"/>
    <n v="0.23"/>
    <n v="354200"/>
    <n v="1185800"/>
    <n v="9"/>
    <n v="0"/>
    <n v="0"/>
    <n v="1"/>
    <n v="6160.0000000000009"/>
    <n v="1191960"/>
    <n v="190313"/>
    <n v="1001647"/>
  </r>
  <r>
    <n v="31107"/>
    <n v="1213"/>
    <n v="9"/>
    <x v="10"/>
    <n v="6"/>
    <n v="2600"/>
    <n v="8"/>
    <n v="124800"/>
    <n v="0.15"/>
    <n v="18720"/>
    <n v="106080"/>
    <n v="5"/>
    <n v="1"/>
    <n v="13000"/>
    <n v="0"/>
    <n v="0"/>
    <n v="119080"/>
    <n v="19013"/>
    <n v="100067"/>
  </r>
  <r>
    <n v="31107"/>
    <n v="1215"/>
    <n v="6"/>
    <x v="14"/>
    <n v="3"/>
    <n v="1600"/>
    <n v="14"/>
    <n v="67200"/>
    <n v="0.23"/>
    <n v="15456"/>
    <n v="51744"/>
    <n v="2"/>
    <n v="1"/>
    <n v="24000"/>
    <n v="0"/>
    <n v="0"/>
    <n v="75744"/>
    <n v="12094"/>
    <n v="63650"/>
  </r>
  <r>
    <n v="31107"/>
    <n v="1217"/>
    <n v="11"/>
    <x v="12"/>
    <n v="10"/>
    <n v="6500"/>
    <n v="10"/>
    <n v="650000"/>
    <n v="0.23"/>
    <n v="149500"/>
    <n v="500500"/>
    <n v="9"/>
    <n v="0"/>
    <n v="0"/>
    <n v="1"/>
    <n v="3704.9999999999995"/>
    <n v="504205"/>
    <n v="80503"/>
    <n v="423702"/>
  </r>
  <r>
    <n v="31107"/>
    <n v="1219"/>
    <n v="9"/>
    <x v="10"/>
    <n v="9"/>
    <n v="2600"/>
    <n v="5"/>
    <n v="117000"/>
    <n v="0.15"/>
    <n v="17550"/>
    <n v="99450"/>
    <n v="7"/>
    <n v="0"/>
    <n v="0"/>
    <n v="2"/>
    <n v="3952"/>
    <n v="103402"/>
    <n v="16510"/>
    <n v="86892"/>
  </r>
  <r>
    <n v="31108"/>
    <n v="1202"/>
    <n v="9"/>
    <x v="10"/>
    <n v="6"/>
    <n v="2600"/>
    <n v="4"/>
    <n v="62400"/>
    <n v="0"/>
    <n v="0"/>
    <n v="62400"/>
    <n v="5"/>
    <n v="1"/>
    <n v="13000"/>
    <n v="0"/>
    <n v="0"/>
    <n v="75400"/>
    <n v="12039"/>
    <n v="63361"/>
  </r>
  <r>
    <n v="31108"/>
    <n v="1202"/>
    <n v="5"/>
    <x v="6"/>
    <n v="7"/>
    <n v="2800"/>
    <n v="3"/>
    <n v="58800"/>
    <n v="0"/>
    <n v="0"/>
    <n v="58800"/>
    <n v="6"/>
    <n v="1"/>
    <n v="42000"/>
    <n v="0"/>
    <n v="0"/>
    <n v="100800"/>
    <n v="16094"/>
    <n v="84706"/>
  </r>
  <r>
    <n v="31108"/>
    <n v="1205"/>
    <n v="7"/>
    <x v="11"/>
    <n v="6"/>
    <n v="1300"/>
    <n v="14"/>
    <n v="109200"/>
    <n v="0.23"/>
    <n v="25116"/>
    <n v="84084"/>
    <n v="5"/>
    <n v="0"/>
    <n v="0"/>
    <n v="1"/>
    <n v="819"/>
    <n v="84903"/>
    <n v="13556"/>
    <n v="71347"/>
  </r>
  <r>
    <n v="31108"/>
    <n v="1206"/>
    <n v="11"/>
    <x v="12"/>
    <n v="9"/>
    <n v="6500"/>
    <n v="13"/>
    <n v="760500"/>
    <n v="0.23"/>
    <n v="174915"/>
    <n v="585585"/>
    <n v="8"/>
    <n v="1"/>
    <n v="78000"/>
    <n v="0"/>
    <n v="0"/>
    <n v="663585"/>
    <n v="105951"/>
    <n v="557634"/>
  </r>
  <r>
    <n v="31108"/>
    <n v="1206"/>
    <n v="1"/>
    <x v="13"/>
    <n v="1"/>
    <n v="2000"/>
    <n v="11"/>
    <n v="22000"/>
    <n v="0.23"/>
    <n v="5060"/>
    <n v="16940"/>
    <n v="0"/>
    <n v="1"/>
    <n v="40000"/>
    <n v="0"/>
    <n v="0"/>
    <n v="56940"/>
    <n v="9091"/>
    <n v="47849"/>
  </r>
  <r>
    <n v="31108"/>
    <n v="1209"/>
    <n v="18"/>
    <x v="15"/>
    <n v="5"/>
    <n v="1000"/>
    <n v="3"/>
    <n v="15000"/>
    <n v="0"/>
    <n v="0"/>
    <n v="15000"/>
    <n v="4"/>
    <n v="0"/>
    <n v="0"/>
    <n v="1"/>
    <n v="730"/>
    <n v="15730"/>
    <n v="2512"/>
    <n v="13218"/>
  </r>
  <r>
    <n v="31108"/>
    <n v="1210"/>
    <n v="15"/>
    <x v="8"/>
    <n v="4"/>
    <n v="11000"/>
    <n v="11"/>
    <n v="484000"/>
    <n v="0.23"/>
    <n v="111320"/>
    <n v="372680"/>
    <n v="3"/>
    <n v="0"/>
    <n v="0"/>
    <n v="1"/>
    <n v="6160.0000000000009"/>
    <n v="378840"/>
    <n v="60487"/>
    <n v="318353"/>
  </r>
  <r>
    <n v="31108"/>
    <n v="1210"/>
    <n v="2"/>
    <x v="4"/>
    <n v="2"/>
    <n v="7500"/>
    <n v="3"/>
    <n v="45000"/>
    <n v="0"/>
    <n v="0"/>
    <n v="45000"/>
    <n v="1"/>
    <n v="0"/>
    <n v="0"/>
    <n v="1"/>
    <n v="4125"/>
    <n v="49125"/>
    <n v="7843"/>
    <n v="41282"/>
  </r>
  <r>
    <n v="31108"/>
    <n v="1220"/>
    <n v="2"/>
    <x v="4"/>
    <n v="6"/>
    <n v="7500"/>
    <n v="2"/>
    <n v="90000"/>
    <n v="0"/>
    <n v="0"/>
    <n v="90000"/>
    <n v="5"/>
    <n v="0"/>
    <n v="0"/>
    <n v="1"/>
    <n v="4125"/>
    <n v="94125"/>
    <n v="15028"/>
    <n v="79097"/>
  </r>
  <r>
    <n v="31108"/>
    <n v="1220"/>
    <n v="7"/>
    <x v="11"/>
    <n v="1"/>
    <n v="1300"/>
    <n v="13"/>
    <n v="16900"/>
    <n v="0.23"/>
    <n v="3887"/>
    <n v="13013"/>
    <n v="0"/>
    <n v="0"/>
    <n v="0"/>
    <n v="1"/>
    <n v="819"/>
    <n v="13832"/>
    <n v="2208"/>
    <n v="11624"/>
  </r>
  <r>
    <n v="31109"/>
    <n v="1201"/>
    <n v="13"/>
    <x v="0"/>
    <n v="2"/>
    <n v="5600"/>
    <n v="15"/>
    <n v="168000"/>
    <n v="0.23"/>
    <n v="38640"/>
    <n v="129360"/>
    <n v="1"/>
    <n v="0"/>
    <n v="0"/>
    <n v="1"/>
    <n v="4032"/>
    <n v="133392"/>
    <n v="21298"/>
    <n v="112094"/>
  </r>
  <r>
    <n v="31109"/>
    <n v="1202"/>
    <n v="18"/>
    <x v="15"/>
    <n v="2"/>
    <n v="1000"/>
    <n v="7"/>
    <n v="14000"/>
    <n v="0.15"/>
    <n v="2100"/>
    <n v="11900"/>
    <n v="1"/>
    <n v="1"/>
    <n v="23000"/>
    <n v="0"/>
    <n v="0"/>
    <n v="34900"/>
    <n v="5572"/>
    <n v="29328"/>
  </r>
  <r>
    <n v="31109"/>
    <n v="1203"/>
    <n v="3"/>
    <x v="5"/>
    <n v="6"/>
    <n v="9000"/>
    <n v="9"/>
    <n v="486000"/>
    <n v="0.15"/>
    <n v="72900"/>
    <n v="413100"/>
    <n v="5"/>
    <n v="1"/>
    <n v="450000"/>
    <n v="0"/>
    <n v="0"/>
    <n v="863100"/>
    <n v="137806"/>
    <n v="725294"/>
  </r>
  <r>
    <n v="31109"/>
    <n v="1207"/>
    <n v="17"/>
    <x v="16"/>
    <n v="8"/>
    <n v="1800"/>
    <n v="15"/>
    <n v="216000"/>
    <n v="0.23"/>
    <n v="49680"/>
    <n v="166320"/>
    <n v="8"/>
    <n v="0"/>
    <n v="0"/>
    <n v="0"/>
    <n v="0"/>
    <n v="166320"/>
    <n v="26555"/>
    <n v="139765"/>
  </r>
  <r>
    <n v="31109"/>
    <n v="1208"/>
    <n v="11"/>
    <x v="12"/>
    <n v="2"/>
    <n v="6500"/>
    <n v="4"/>
    <n v="52000"/>
    <n v="0"/>
    <n v="0"/>
    <n v="52000"/>
    <n v="1"/>
    <n v="0"/>
    <n v="0"/>
    <n v="1"/>
    <n v="3704.9999999999995"/>
    <n v="55705"/>
    <n v="8894"/>
    <n v="46811"/>
  </r>
  <r>
    <n v="31109"/>
    <n v="1210"/>
    <n v="4"/>
    <x v="1"/>
    <n v="8"/>
    <n v="11000"/>
    <n v="11"/>
    <n v="968000"/>
    <n v="0.23"/>
    <n v="222640"/>
    <n v="745360"/>
    <n v="7"/>
    <n v="1"/>
    <n v="715000"/>
    <n v="0"/>
    <n v="0"/>
    <n v="1460360"/>
    <n v="233167"/>
    <n v="1227193"/>
  </r>
  <r>
    <n v="31109"/>
    <n v="1211"/>
    <n v="14"/>
    <x v="2"/>
    <n v="3"/>
    <n v="6200"/>
    <n v="12"/>
    <n v="223200"/>
    <n v="0.23"/>
    <n v="51336"/>
    <n v="171864"/>
    <n v="2"/>
    <n v="1"/>
    <n v="124000"/>
    <n v="0"/>
    <n v="0"/>
    <n v="295864"/>
    <n v="47239"/>
    <n v="248625"/>
  </r>
  <r>
    <n v="31109"/>
    <n v="1215"/>
    <n v="1"/>
    <x v="13"/>
    <n v="1"/>
    <n v="2000"/>
    <n v="13"/>
    <n v="26000"/>
    <n v="0.23"/>
    <n v="5980"/>
    <n v="20020"/>
    <n v="0"/>
    <n v="0"/>
    <n v="0"/>
    <n v="1"/>
    <n v="1080"/>
    <n v="21100"/>
    <n v="3369"/>
    <n v="17731"/>
  </r>
  <r>
    <n v="31109"/>
    <n v="1218"/>
    <n v="12"/>
    <x v="9"/>
    <n v="6"/>
    <n v="5400"/>
    <n v="3"/>
    <n v="97200"/>
    <n v="0"/>
    <n v="0"/>
    <n v="97200"/>
    <n v="5"/>
    <n v="0"/>
    <n v="0"/>
    <n v="1"/>
    <n v="3510"/>
    <n v="100710"/>
    <n v="16080"/>
    <n v="84630"/>
  </r>
  <r>
    <n v="31109"/>
    <n v="1218"/>
    <n v="3"/>
    <x v="5"/>
    <n v="4"/>
    <n v="9000"/>
    <n v="7"/>
    <n v="252000"/>
    <n v="0.15"/>
    <n v="37800"/>
    <n v="214200"/>
    <n v="3"/>
    <n v="1"/>
    <n v="450000"/>
    <n v="0"/>
    <n v="0"/>
    <n v="664200"/>
    <n v="106049"/>
    <n v="558151"/>
  </r>
  <r>
    <n v="31109"/>
    <n v="1219"/>
    <n v="14"/>
    <x v="2"/>
    <n v="3"/>
    <n v="6200"/>
    <n v="3"/>
    <n v="55800"/>
    <n v="0"/>
    <n v="0"/>
    <n v="55800"/>
    <n v="2"/>
    <n v="0"/>
    <n v="0"/>
    <n v="1"/>
    <n v="3595.9999999999995"/>
    <n v="59396"/>
    <n v="9483"/>
    <n v="49913"/>
  </r>
  <r>
    <n v="31109"/>
    <n v="1220"/>
    <n v="2"/>
    <x v="4"/>
    <n v="10"/>
    <n v="7500"/>
    <n v="15"/>
    <n v="1125000"/>
    <n v="0.23"/>
    <n v="258750"/>
    <n v="866250"/>
    <n v="9"/>
    <n v="0"/>
    <n v="0"/>
    <n v="1"/>
    <n v="4125"/>
    <n v="870375"/>
    <n v="138967"/>
    <n v="731408"/>
  </r>
  <r>
    <n v="31110"/>
    <n v="1201"/>
    <n v="3"/>
    <x v="5"/>
    <n v="4"/>
    <n v="9000"/>
    <n v="2"/>
    <n v="72000"/>
    <n v="0"/>
    <n v="0"/>
    <n v="72000"/>
    <n v="3"/>
    <n v="0"/>
    <n v="0"/>
    <n v="1"/>
    <n v="5940"/>
    <n v="77940"/>
    <n v="12444"/>
    <n v="65496"/>
  </r>
  <r>
    <n v="31110"/>
    <n v="1203"/>
    <n v="4"/>
    <x v="1"/>
    <n v="10"/>
    <n v="11000"/>
    <n v="5"/>
    <n v="550000"/>
    <n v="0.15"/>
    <n v="82500"/>
    <n v="467500"/>
    <n v="8"/>
    <n v="0"/>
    <n v="0"/>
    <n v="2"/>
    <n v="13640"/>
    <n v="481140"/>
    <n v="76821"/>
    <n v="404319"/>
  </r>
  <r>
    <n v="31110"/>
    <n v="1203"/>
    <n v="4"/>
    <x v="1"/>
    <n v="9"/>
    <n v="11000"/>
    <n v="12"/>
    <n v="1188000"/>
    <n v="0.23"/>
    <n v="273240"/>
    <n v="914760"/>
    <n v="8"/>
    <n v="0"/>
    <n v="0"/>
    <n v="1"/>
    <n v="6820"/>
    <n v="921580"/>
    <n v="147143"/>
    <n v="774437"/>
  </r>
  <r>
    <n v="31110"/>
    <n v="1218"/>
    <n v="3"/>
    <x v="5"/>
    <n v="2"/>
    <n v="9000"/>
    <n v="11"/>
    <n v="198000"/>
    <n v="0.23"/>
    <n v="45540"/>
    <n v="152460"/>
    <n v="1"/>
    <n v="1"/>
    <n v="450000"/>
    <n v="0"/>
    <n v="0"/>
    <n v="602460"/>
    <n v="96191"/>
    <n v="506269"/>
  </r>
  <r>
    <n v="31110"/>
    <n v="1219"/>
    <n v="6"/>
    <x v="14"/>
    <n v="7"/>
    <n v="1600"/>
    <n v="5"/>
    <n v="56000"/>
    <n v="0.15"/>
    <n v="8400"/>
    <n v="47600"/>
    <n v="6"/>
    <n v="0"/>
    <n v="0"/>
    <n v="1"/>
    <n v="1008"/>
    <n v="48608"/>
    <n v="7761"/>
    <n v="40847"/>
  </r>
  <r>
    <n v="31111"/>
    <n v="1204"/>
    <n v="14"/>
    <x v="2"/>
    <n v="9"/>
    <n v="6200"/>
    <n v="10"/>
    <n v="558000"/>
    <n v="0.23"/>
    <n v="128340"/>
    <n v="429660"/>
    <n v="9"/>
    <n v="0"/>
    <n v="0"/>
    <n v="0"/>
    <n v="0"/>
    <n v="429660"/>
    <n v="68601"/>
    <n v="361059"/>
  </r>
  <r>
    <n v="31111"/>
    <n v="1204"/>
    <n v="2"/>
    <x v="4"/>
    <n v="7"/>
    <n v="7500"/>
    <n v="7"/>
    <n v="367500"/>
    <n v="0.15"/>
    <n v="55125"/>
    <n v="312375"/>
    <n v="6"/>
    <n v="1"/>
    <n v="225000"/>
    <n v="0"/>
    <n v="0"/>
    <n v="537375"/>
    <n v="85799"/>
    <n v="451576"/>
  </r>
  <r>
    <n v="31111"/>
    <n v="1206"/>
    <n v="14"/>
    <x v="2"/>
    <n v="10"/>
    <n v="6200"/>
    <n v="6"/>
    <n v="372000"/>
    <n v="0.15"/>
    <n v="55800"/>
    <n v="316200"/>
    <n v="8"/>
    <n v="0"/>
    <n v="0"/>
    <n v="2"/>
    <n v="7191.9999999999991"/>
    <n v="323392"/>
    <n v="51634"/>
    <n v="271758"/>
  </r>
  <r>
    <n v="31111"/>
    <n v="1206"/>
    <n v="5"/>
    <x v="6"/>
    <n v="8"/>
    <n v="2800"/>
    <n v="6"/>
    <n v="134400"/>
    <n v="0.15"/>
    <n v="20160"/>
    <n v="114240"/>
    <n v="7"/>
    <n v="0"/>
    <n v="0"/>
    <n v="1"/>
    <n v="2044"/>
    <n v="116284"/>
    <n v="18566"/>
    <n v="97718"/>
  </r>
  <r>
    <n v="31111"/>
    <n v="1207"/>
    <n v="18"/>
    <x v="15"/>
    <n v="6"/>
    <n v="1000"/>
    <n v="12"/>
    <n v="72000"/>
    <n v="0.23"/>
    <n v="16560"/>
    <n v="55440"/>
    <n v="5"/>
    <n v="1"/>
    <n v="23000"/>
    <n v="0"/>
    <n v="0"/>
    <n v="78440"/>
    <n v="12524"/>
    <n v="65916"/>
  </r>
  <r>
    <n v="31111"/>
    <n v="1208"/>
    <n v="10"/>
    <x v="7"/>
    <n v="2"/>
    <n v="6600"/>
    <n v="9"/>
    <n v="118800"/>
    <n v="0.15"/>
    <n v="17820"/>
    <n v="100980"/>
    <n v="1"/>
    <n v="0"/>
    <n v="0"/>
    <n v="1"/>
    <n v="3696.0000000000005"/>
    <n v="104676"/>
    <n v="16713"/>
    <n v="87963"/>
  </r>
  <r>
    <n v="31111"/>
    <n v="1209"/>
    <n v="5"/>
    <x v="6"/>
    <n v="7"/>
    <n v="2800"/>
    <n v="5"/>
    <n v="98000"/>
    <n v="0.15"/>
    <n v="14700"/>
    <n v="83300"/>
    <n v="6"/>
    <n v="1"/>
    <n v="42000"/>
    <n v="0"/>
    <n v="0"/>
    <n v="125300"/>
    <n v="20006"/>
    <n v="105294"/>
  </r>
  <r>
    <n v="31111"/>
    <n v="1210"/>
    <n v="8"/>
    <x v="3"/>
    <n v="3"/>
    <n v="2900"/>
    <n v="7"/>
    <n v="60900"/>
    <n v="0.15"/>
    <n v="9135"/>
    <n v="51765"/>
    <n v="2"/>
    <n v="0"/>
    <n v="0"/>
    <n v="1"/>
    <n v="2000.9999999999998"/>
    <n v="53766"/>
    <n v="8584"/>
    <n v="45182"/>
  </r>
  <r>
    <n v="31111"/>
    <n v="1210"/>
    <n v="1"/>
    <x v="13"/>
    <n v="3"/>
    <n v="2000"/>
    <n v="14"/>
    <n v="84000"/>
    <n v="0.23"/>
    <n v="19320"/>
    <n v="64680"/>
    <n v="2"/>
    <n v="1"/>
    <n v="40000"/>
    <n v="0"/>
    <n v="0"/>
    <n v="104680"/>
    <n v="16714"/>
    <n v="87966"/>
  </r>
  <r>
    <n v="31111"/>
    <n v="1212"/>
    <n v="18"/>
    <x v="15"/>
    <n v="6"/>
    <n v="1000"/>
    <n v="3"/>
    <n v="18000"/>
    <n v="0"/>
    <n v="0"/>
    <n v="18000"/>
    <n v="5"/>
    <n v="0"/>
    <n v="0"/>
    <n v="1"/>
    <n v="730"/>
    <n v="18730"/>
    <n v="2991"/>
    <n v="15739"/>
  </r>
  <r>
    <n v="31111"/>
    <n v="1214"/>
    <n v="4"/>
    <x v="1"/>
    <n v="9"/>
    <n v="11000"/>
    <n v="13"/>
    <n v="1287000"/>
    <n v="0.23"/>
    <n v="296010"/>
    <n v="990990"/>
    <n v="7"/>
    <n v="2"/>
    <n v="1430000"/>
    <n v="0"/>
    <n v="0"/>
    <n v="2420990"/>
    <n v="386545"/>
    <n v="2034445"/>
  </r>
  <r>
    <n v="31111"/>
    <n v="1217"/>
    <n v="2"/>
    <x v="4"/>
    <n v="9"/>
    <n v="7500"/>
    <n v="14"/>
    <n v="945000"/>
    <n v="0.23"/>
    <n v="217350"/>
    <n v="727650"/>
    <n v="8"/>
    <n v="0"/>
    <n v="0"/>
    <n v="1"/>
    <n v="4125"/>
    <n v="731775"/>
    <n v="116838"/>
    <n v="614937"/>
  </r>
  <r>
    <n v="31111"/>
    <n v="1218"/>
    <n v="1"/>
    <x v="13"/>
    <n v="10"/>
    <n v="2000"/>
    <n v="10"/>
    <n v="200000"/>
    <n v="0.23"/>
    <n v="46000"/>
    <n v="154000"/>
    <n v="8"/>
    <n v="2"/>
    <n v="80000"/>
    <n v="0"/>
    <n v="0"/>
    <n v="234000"/>
    <n v="37361"/>
    <n v="196639"/>
  </r>
  <r>
    <n v="31112"/>
    <n v="1200"/>
    <n v="12"/>
    <x v="9"/>
    <n v="2"/>
    <n v="5400"/>
    <n v="3"/>
    <n v="32400"/>
    <n v="0"/>
    <n v="0"/>
    <n v="32400"/>
    <n v="1"/>
    <n v="0"/>
    <n v="0"/>
    <n v="1"/>
    <n v="3510"/>
    <n v="35910"/>
    <n v="5734"/>
    <n v="30176"/>
  </r>
  <r>
    <n v="31112"/>
    <n v="1201"/>
    <n v="1"/>
    <x v="13"/>
    <n v="4"/>
    <n v="2000"/>
    <n v="11"/>
    <n v="88000"/>
    <n v="0.23"/>
    <n v="20240"/>
    <n v="67760"/>
    <n v="3"/>
    <n v="0"/>
    <n v="0"/>
    <n v="1"/>
    <n v="1080"/>
    <n v="68840"/>
    <n v="10991"/>
    <n v="57849"/>
  </r>
  <r>
    <n v="31112"/>
    <n v="1201"/>
    <n v="16"/>
    <x v="17"/>
    <n v="4"/>
    <n v="1600"/>
    <n v="15"/>
    <n v="96000"/>
    <n v="0.23"/>
    <n v="22080"/>
    <n v="73920"/>
    <n v="4"/>
    <n v="0"/>
    <n v="0"/>
    <n v="0"/>
    <n v="0"/>
    <n v="73920"/>
    <n v="11802"/>
    <n v="62118"/>
  </r>
  <r>
    <n v="31112"/>
    <n v="1202"/>
    <n v="3"/>
    <x v="5"/>
    <n v="7"/>
    <n v="9000"/>
    <n v="10"/>
    <n v="630000"/>
    <n v="0.23"/>
    <n v="144900"/>
    <n v="485100"/>
    <n v="6"/>
    <n v="1"/>
    <n v="450000"/>
    <n v="0"/>
    <n v="0"/>
    <n v="935100"/>
    <n v="149302"/>
    <n v="785798"/>
  </r>
  <r>
    <n v="31112"/>
    <n v="1203"/>
    <n v="5"/>
    <x v="6"/>
    <n v="2"/>
    <n v="2800"/>
    <n v="9"/>
    <n v="50400"/>
    <n v="0.15"/>
    <n v="7560"/>
    <n v="42840"/>
    <n v="1"/>
    <n v="0"/>
    <n v="0"/>
    <n v="1"/>
    <n v="2044"/>
    <n v="44884"/>
    <n v="7166"/>
    <n v="37718"/>
  </r>
  <r>
    <n v="31112"/>
    <n v="1212"/>
    <n v="7"/>
    <x v="11"/>
    <n v="10"/>
    <n v="1300"/>
    <n v="13"/>
    <n v="169000"/>
    <n v="0.23"/>
    <n v="38870"/>
    <n v="130130"/>
    <n v="9"/>
    <n v="1"/>
    <n v="58500"/>
    <n v="0"/>
    <n v="0"/>
    <n v="188630"/>
    <n v="30117"/>
    <n v="158513"/>
  </r>
  <r>
    <n v="31112"/>
    <n v="1217"/>
    <n v="16"/>
    <x v="17"/>
    <n v="4"/>
    <n v="1600"/>
    <n v="5"/>
    <n v="32000"/>
    <n v="0.15"/>
    <n v="4800"/>
    <n v="27200"/>
    <n v="3"/>
    <n v="0"/>
    <n v="0"/>
    <n v="1"/>
    <n v="1200"/>
    <n v="28400"/>
    <n v="4534"/>
    <n v="23866"/>
  </r>
  <r>
    <n v="31112"/>
    <n v="1217"/>
    <n v="8"/>
    <x v="3"/>
    <n v="7"/>
    <n v="2900"/>
    <n v="13"/>
    <n v="263900"/>
    <n v="0.23"/>
    <n v="60697"/>
    <n v="203203"/>
    <n v="6"/>
    <n v="1"/>
    <n v="14500"/>
    <n v="0"/>
    <n v="0"/>
    <n v="217703"/>
    <n v="34759"/>
    <n v="182944"/>
  </r>
  <r>
    <n v="31113"/>
    <n v="1202"/>
    <n v="3"/>
    <x v="5"/>
    <n v="4"/>
    <n v="9000"/>
    <n v="6"/>
    <n v="216000"/>
    <n v="0.15"/>
    <n v="32400"/>
    <n v="183600"/>
    <n v="3"/>
    <n v="0"/>
    <n v="0"/>
    <n v="1"/>
    <n v="5940"/>
    <n v="189540"/>
    <n v="30263"/>
    <n v="159277"/>
  </r>
  <r>
    <n v="31113"/>
    <n v="1203"/>
    <n v="7"/>
    <x v="11"/>
    <n v="8"/>
    <n v="1300"/>
    <n v="8"/>
    <n v="83200"/>
    <n v="0.15"/>
    <n v="12480"/>
    <n v="70720"/>
    <n v="7"/>
    <n v="1"/>
    <n v="58500"/>
    <n v="0"/>
    <n v="0"/>
    <n v="129220"/>
    <n v="20632"/>
    <n v="108588"/>
  </r>
  <r>
    <n v="31113"/>
    <n v="1204"/>
    <n v="10"/>
    <x v="7"/>
    <n v="3"/>
    <n v="6600"/>
    <n v="11"/>
    <n v="217800"/>
    <n v="0.23"/>
    <n v="50094"/>
    <n v="167706"/>
    <n v="2"/>
    <n v="1"/>
    <n v="66000"/>
    <n v="0"/>
    <n v="0"/>
    <n v="233706"/>
    <n v="37314"/>
    <n v="196392"/>
  </r>
  <r>
    <n v="31113"/>
    <n v="1204"/>
    <n v="4"/>
    <x v="1"/>
    <n v="1"/>
    <n v="11000"/>
    <n v="14"/>
    <n v="154000"/>
    <n v="0.23"/>
    <n v="35420"/>
    <n v="118580"/>
    <n v="0"/>
    <n v="1"/>
    <n v="715000"/>
    <n v="0"/>
    <n v="0"/>
    <n v="833580"/>
    <n v="133093"/>
    <n v="700487"/>
  </r>
  <r>
    <n v="31113"/>
    <n v="1207"/>
    <n v="6"/>
    <x v="14"/>
    <n v="4"/>
    <n v="1600"/>
    <n v="7"/>
    <n v="44800"/>
    <n v="0.15"/>
    <n v="6720"/>
    <n v="38080"/>
    <n v="4"/>
    <n v="0"/>
    <n v="0"/>
    <n v="0"/>
    <n v="0"/>
    <n v="38080"/>
    <n v="6080"/>
    <n v="32000"/>
  </r>
  <r>
    <n v="31113"/>
    <n v="1208"/>
    <n v="6"/>
    <x v="14"/>
    <n v="2"/>
    <n v="1600"/>
    <n v="4"/>
    <n v="12800"/>
    <n v="0"/>
    <n v="0"/>
    <n v="12800"/>
    <n v="1"/>
    <n v="1"/>
    <n v="24000"/>
    <n v="0"/>
    <n v="0"/>
    <n v="36800"/>
    <n v="5876"/>
    <n v="30924"/>
  </r>
  <r>
    <n v="31113"/>
    <n v="1209"/>
    <n v="14"/>
    <x v="2"/>
    <n v="6"/>
    <n v="6200"/>
    <n v="6"/>
    <n v="223200"/>
    <n v="0.15"/>
    <n v="33480"/>
    <n v="189720"/>
    <n v="5"/>
    <n v="0"/>
    <n v="0"/>
    <n v="1"/>
    <n v="3595.9999999999995"/>
    <n v="193316"/>
    <n v="30866"/>
    <n v="162450"/>
  </r>
  <r>
    <n v="31113"/>
    <n v="1209"/>
    <n v="4"/>
    <x v="1"/>
    <n v="7"/>
    <n v="11000"/>
    <n v="5"/>
    <n v="385000"/>
    <n v="0.15"/>
    <n v="57750"/>
    <n v="327250"/>
    <n v="6"/>
    <n v="0"/>
    <n v="0"/>
    <n v="1"/>
    <n v="6820"/>
    <n v="334070"/>
    <n v="53339"/>
    <n v="280731"/>
  </r>
  <r>
    <n v="31113"/>
    <n v="1209"/>
    <n v="7"/>
    <x v="11"/>
    <n v="6"/>
    <n v="1300"/>
    <n v="13"/>
    <n v="101400"/>
    <n v="0.23"/>
    <n v="23322"/>
    <n v="78078"/>
    <n v="6"/>
    <n v="0"/>
    <n v="0"/>
    <n v="0"/>
    <n v="0"/>
    <n v="78078"/>
    <n v="12466"/>
    <n v="65612"/>
  </r>
  <r>
    <n v="31113"/>
    <n v="1210"/>
    <n v="3"/>
    <x v="5"/>
    <n v="5"/>
    <n v="9000"/>
    <n v="10"/>
    <n v="450000"/>
    <n v="0.23"/>
    <n v="103500"/>
    <n v="346500"/>
    <n v="4"/>
    <n v="0"/>
    <n v="0"/>
    <n v="1"/>
    <n v="5940"/>
    <n v="352440"/>
    <n v="56272"/>
    <n v="296168"/>
  </r>
  <r>
    <n v="31113"/>
    <n v="1214"/>
    <n v="18"/>
    <x v="15"/>
    <n v="5"/>
    <n v="1000"/>
    <n v="8"/>
    <n v="40000"/>
    <n v="0.15"/>
    <n v="6000"/>
    <n v="34000"/>
    <n v="4"/>
    <n v="0"/>
    <n v="0"/>
    <n v="1"/>
    <n v="730"/>
    <n v="34730"/>
    <n v="5545"/>
    <n v="29185"/>
  </r>
  <r>
    <n v="31114"/>
    <n v="1201"/>
    <n v="3"/>
    <x v="5"/>
    <n v="8"/>
    <n v="9000"/>
    <n v="9"/>
    <n v="648000"/>
    <n v="0.15"/>
    <n v="97200"/>
    <n v="550800"/>
    <n v="6"/>
    <n v="2"/>
    <n v="900000"/>
    <n v="0"/>
    <n v="0"/>
    <n v="1450800"/>
    <n v="231640"/>
    <n v="1219160"/>
  </r>
  <r>
    <n v="31114"/>
    <n v="1204"/>
    <n v="9"/>
    <x v="10"/>
    <n v="7"/>
    <n v="2600"/>
    <n v="6"/>
    <n v="109200"/>
    <n v="0.15"/>
    <n v="16380"/>
    <n v="92820"/>
    <n v="6"/>
    <n v="0"/>
    <n v="0"/>
    <n v="1"/>
    <n v="1976"/>
    <n v="94796"/>
    <n v="15135"/>
    <n v="79661"/>
  </r>
  <r>
    <n v="31114"/>
    <n v="1205"/>
    <n v="14"/>
    <x v="2"/>
    <n v="9"/>
    <n v="6200"/>
    <n v="7"/>
    <n v="390600"/>
    <n v="0.15"/>
    <n v="58590"/>
    <n v="332010"/>
    <n v="8"/>
    <n v="1"/>
    <n v="124000"/>
    <n v="0"/>
    <n v="0"/>
    <n v="456010"/>
    <n v="72808"/>
    <n v="383202"/>
  </r>
  <r>
    <n v="31114"/>
    <n v="1208"/>
    <n v="14"/>
    <x v="2"/>
    <n v="1"/>
    <n v="6200"/>
    <n v="14"/>
    <n v="86800"/>
    <n v="0.23"/>
    <n v="19964"/>
    <n v="66836"/>
    <n v="0"/>
    <n v="1"/>
    <n v="124000"/>
    <n v="0"/>
    <n v="0"/>
    <n v="190836"/>
    <n v="30470"/>
    <n v="160366"/>
  </r>
  <r>
    <n v="31114"/>
    <n v="1209"/>
    <n v="18"/>
    <x v="15"/>
    <n v="6"/>
    <n v="1000"/>
    <n v="11"/>
    <n v="66000"/>
    <n v="0.23"/>
    <n v="15180"/>
    <n v="50820"/>
    <n v="5"/>
    <n v="0"/>
    <n v="0"/>
    <n v="1"/>
    <n v="730"/>
    <n v="51550"/>
    <n v="8231"/>
    <n v="43319"/>
  </r>
  <r>
    <n v="31114"/>
    <n v="1210"/>
    <n v="5"/>
    <x v="6"/>
    <n v="9"/>
    <n v="2800"/>
    <n v="12"/>
    <n v="302400"/>
    <n v="0.23"/>
    <n v="69552"/>
    <n v="232848"/>
    <n v="8"/>
    <n v="1"/>
    <n v="42000"/>
    <n v="0"/>
    <n v="0"/>
    <n v="274848"/>
    <n v="43883"/>
    <n v="230965"/>
  </r>
  <r>
    <n v="31114"/>
    <n v="1210"/>
    <n v="18"/>
    <x v="15"/>
    <n v="6"/>
    <n v="1000"/>
    <n v="16"/>
    <n v="96000"/>
    <n v="0.23"/>
    <n v="22080"/>
    <n v="73920"/>
    <n v="5"/>
    <n v="1"/>
    <n v="23000"/>
    <n v="0"/>
    <n v="0"/>
    <n v="96920"/>
    <n v="15475"/>
    <n v="81445"/>
  </r>
  <r>
    <n v="31114"/>
    <n v="1219"/>
    <n v="12"/>
    <x v="9"/>
    <n v="10"/>
    <n v="5400"/>
    <n v="7"/>
    <n v="378000"/>
    <n v="0.15"/>
    <n v="56700"/>
    <n v="321300"/>
    <n v="10"/>
    <n v="0"/>
    <n v="0"/>
    <n v="0"/>
    <n v="0"/>
    <n v="321300"/>
    <n v="51300"/>
    <n v="270000"/>
  </r>
  <r>
    <n v="31115"/>
    <n v="1200"/>
    <n v="8"/>
    <x v="3"/>
    <n v="3"/>
    <n v="2900"/>
    <n v="12"/>
    <n v="104400"/>
    <n v="0.23"/>
    <n v="24012"/>
    <n v="80388"/>
    <n v="2"/>
    <n v="1"/>
    <n v="14500"/>
    <n v="0"/>
    <n v="0"/>
    <n v="94888"/>
    <n v="15150"/>
    <n v="79738"/>
  </r>
  <r>
    <n v="31115"/>
    <n v="1201"/>
    <n v="18"/>
    <x v="15"/>
    <n v="2"/>
    <n v="1000"/>
    <n v="14"/>
    <n v="28000"/>
    <n v="0.23"/>
    <n v="6440"/>
    <n v="21560"/>
    <n v="1"/>
    <n v="0"/>
    <n v="0"/>
    <n v="1"/>
    <n v="730"/>
    <n v="22290"/>
    <n v="3559"/>
    <n v="18731"/>
  </r>
  <r>
    <n v="31115"/>
    <n v="1202"/>
    <n v="10"/>
    <x v="7"/>
    <n v="9"/>
    <n v="6600"/>
    <n v="14"/>
    <n v="831600"/>
    <n v="0.23"/>
    <n v="191268"/>
    <n v="640332"/>
    <n v="8"/>
    <n v="1"/>
    <n v="66000"/>
    <n v="0"/>
    <n v="0"/>
    <n v="706332"/>
    <n v="112776"/>
    <n v="593556"/>
  </r>
  <r>
    <n v="31115"/>
    <n v="1205"/>
    <n v="14"/>
    <x v="2"/>
    <n v="10"/>
    <n v="6200"/>
    <n v="2"/>
    <n v="124000"/>
    <n v="0"/>
    <n v="0"/>
    <n v="124000"/>
    <n v="8"/>
    <n v="0"/>
    <n v="0"/>
    <n v="2"/>
    <n v="7191.9999999999991"/>
    <n v="131192"/>
    <n v="20947"/>
    <n v="110245"/>
  </r>
  <r>
    <n v="31115"/>
    <n v="1210"/>
    <n v="17"/>
    <x v="16"/>
    <n v="7"/>
    <n v="1800"/>
    <n v="14"/>
    <n v="176400"/>
    <n v="0.23"/>
    <n v="40572"/>
    <n v="135828"/>
    <n v="6"/>
    <n v="1"/>
    <n v="54000"/>
    <n v="0"/>
    <n v="0"/>
    <n v="189828"/>
    <n v="30309"/>
    <n v="159519"/>
  </r>
  <r>
    <n v="31115"/>
    <n v="1212"/>
    <n v="12"/>
    <x v="9"/>
    <n v="6"/>
    <n v="5400"/>
    <n v="15"/>
    <n v="486000"/>
    <n v="0.23"/>
    <n v="111780"/>
    <n v="374220"/>
    <n v="5"/>
    <n v="0"/>
    <n v="0"/>
    <n v="1"/>
    <n v="3510"/>
    <n v="377730"/>
    <n v="60310"/>
    <n v="31742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37">
  <r>
    <n v="31101"/>
    <n v="1200"/>
    <n v="13"/>
    <x v="0"/>
    <n v="5"/>
    <n v="5600"/>
    <n v="6"/>
    <n v="168000"/>
    <n v="0.15"/>
    <n v="25200"/>
    <n v="142800"/>
    <n v="4"/>
    <n v="1"/>
    <n v="72800"/>
    <n v="0"/>
    <n v="0"/>
    <n v="215600"/>
    <n v="34424"/>
    <n v="181176"/>
  </r>
  <r>
    <n v="31101"/>
    <n v="1201"/>
    <n v="4"/>
    <x v="1"/>
    <n v="6"/>
    <n v="11000"/>
    <n v="14"/>
    <n v="924000"/>
    <n v="0.23"/>
    <n v="212520"/>
    <n v="711480"/>
    <n v="5"/>
    <n v="0"/>
    <n v="0"/>
    <n v="1"/>
    <n v="6820"/>
    <n v="718300"/>
    <n v="114687"/>
    <n v="603613"/>
  </r>
  <r>
    <n v="31101"/>
    <n v="1203"/>
    <n v="14"/>
    <x v="2"/>
    <n v="4"/>
    <n v="6200"/>
    <n v="2"/>
    <n v="49600"/>
    <n v="0"/>
    <n v="0"/>
    <n v="49600"/>
    <n v="3"/>
    <n v="1"/>
    <n v="124000"/>
    <n v="0"/>
    <n v="0"/>
    <n v="173600"/>
    <n v="27718"/>
    <n v="145882"/>
  </r>
  <r>
    <n v="31101"/>
    <n v="1206"/>
    <n v="4"/>
    <x v="1"/>
    <n v="7"/>
    <n v="11000"/>
    <n v="7"/>
    <n v="539000"/>
    <n v="0.15"/>
    <n v="80850"/>
    <n v="458150"/>
    <n v="6"/>
    <n v="1"/>
    <n v="715000"/>
    <n v="0"/>
    <n v="0"/>
    <n v="1173150"/>
    <n v="187310"/>
    <n v="985840"/>
  </r>
  <r>
    <n v="31101"/>
    <n v="1206"/>
    <n v="8"/>
    <x v="3"/>
    <n v="4"/>
    <n v="2900"/>
    <n v="10"/>
    <n v="116000"/>
    <n v="0.23"/>
    <n v="26680"/>
    <n v="89320"/>
    <n v="3"/>
    <n v="0"/>
    <n v="0"/>
    <n v="1"/>
    <n v="2000.9999999999998"/>
    <n v="91321"/>
    <n v="14581"/>
    <n v="76740"/>
  </r>
  <r>
    <n v="31101"/>
    <n v="1215"/>
    <n v="14"/>
    <x v="2"/>
    <n v="8"/>
    <n v="6200"/>
    <n v="8"/>
    <n v="396800"/>
    <n v="0.15"/>
    <n v="59520"/>
    <n v="337280"/>
    <n v="7"/>
    <n v="1"/>
    <n v="124000"/>
    <n v="0"/>
    <n v="0"/>
    <n v="461280"/>
    <n v="73650"/>
    <n v="387630"/>
  </r>
  <r>
    <n v="31101"/>
    <n v="1217"/>
    <n v="2"/>
    <x v="4"/>
    <n v="7"/>
    <n v="7500"/>
    <n v="11"/>
    <n v="577500"/>
    <n v="0.23"/>
    <n v="132825"/>
    <n v="444675"/>
    <n v="6"/>
    <n v="0"/>
    <n v="0"/>
    <n v="1"/>
    <n v="4125"/>
    <n v="448800"/>
    <n v="71657"/>
    <n v="377143"/>
  </r>
  <r>
    <n v="31101"/>
    <n v="1219"/>
    <n v="2"/>
    <x v="4"/>
    <n v="4"/>
    <n v="7500"/>
    <n v="12"/>
    <n v="360000"/>
    <n v="0.23"/>
    <n v="82800"/>
    <n v="277200"/>
    <n v="3"/>
    <n v="1"/>
    <n v="225000"/>
    <n v="0"/>
    <n v="0"/>
    <n v="502200"/>
    <n v="80183"/>
    <n v="422017"/>
  </r>
  <r>
    <n v="31101"/>
    <n v="1219"/>
    <n v="3"/>
    <x v="5"/>
    <n v="2"/>
    <n v="9000"/>
    <n v="14"/>
    <n v="252000"/>
    <n v="0.23"/>
    <n v="57960"/>
    <n v="194040"/>
    <n v="1"/>
    <n v="0"/>
    <n v="0"/>
    <n v="1"/>
    <n v="5940"/>
    <n v="199980"/>
    <n v="31930"/>
    <n v="168050"/>
  </r>
  <r>
    <n v="31102"/>
    <n v="1202"/>
    <n v="5"/>
    <x v="6"/>
    <n v="2"/>
    <n v="2800"/>
    <n v="6"/>
    <n v="33600"/>
    <n v="0.15"/>
    <n v="5040"/>
    <n v="28560"/>
    <n v="1"/>
    <n v="1"/>
    <n v="42000"/>
    <n v="0"/>
    <n v="0"/>
    <n v="70560"/>
    <n v="11266"/>
    <n v="59294"/>
  </r>
  <r>
    <n v="31102"/>
    <n v="1204"/>
    <n v="13"/>
    <x v="0"/>
    <n v="1"/>
    <n v="5600"/>
    <n v="5"/>
    <n v="28000"/>
    <n v="0.15"/>
    <n v="4200"/>
    <n v="23800"/>
    <n v="0"/>
    <n v="1"/>
    <n v="72800"/>
    <n v="0"/>
    <n v="0"/>
    <n v="96600"/>
    <n v="15424"/>
    <n v="81176"/>
  </r>
  <r>
    <n v="31102"/>
    <n v="1205"/>
    <n v="10"/>
    <x v="7"/>
    <n v="9"/>
    <n v="6600"/>
    <n v="9"/>
    <n v="534600"/>
    <n v="0.15"/>
    <n v="80190"/>
    <n v="454410"/>
    <n v="8"/>
    <n v="1"/>
    <n v="66000"/>
    <n v="0"/>
    <n v="0"/>
    <n v="520410"/>
    <n v="83091"/>
    <n v="437319"/>
  </r>
  <r>
    <n v="31102"/>
    <n v="1211"/>
    <n v="15"/>
    <x v="8"/>
    <n v="6"/>
    <n v="11000"/>
    <n v="11"/>
    <n v="726000"/>
    <n v="0.23"/>
    <n v="166980"/>
    <n v="559020"/>
    <n v="5"/>
    <n v="1"/>
    <n v="550000"/>
    <n v="0"/>
    <n v="0"/>
    <n v="1109020"/>
    <n v="177070"/>
    <n v="931950"/>
  </r>
  <r>
    <n v="31102"/>
    <n v="1212"/>
    <n v="12"/>
    <x v="9"/>
    <n v="3"/>
    <n v="5400"/>
    <n v="8"/>
    <n v="129600"/>
    <n v="0.15"/>
    <n v="19440"/>
    <n v="110160"/>
    <n v="2"/>
    <n v="0"/>
    <n v="0"/>
    <n v="1"/>
    <n v="3510"/>
    <n v="113670"/>
    <n v="18149"/>
    <n v="95521"/>
  </r>
  <r>
    <n v="31102"/>
    <n v="1215"/>
    <n v="9"/>
    <x v="10"/>
    <n v="8"/>
    <n v="2600"/>
    <n v="9"/>
    <n v="187200"/>
    <n v="0.15"/>
    <n v="28080"/>
    <n v="159120"/>
    <n v="7"/>
    <n v="1"/>
    <n v="13000"/>
    <n v="0"/>
    <n v="0"/>
    <n v="172120"/>
    <n v="27481"/>
    <n v="144639"/>
  </r>
  <r>
    <n v="31102"/>
    <n v="1218"/>
    <n v="3"/>
    <x v="5"/>
    <n v="2"/>
    <n v="9000"/>
    <n v="3"/>
    <n v="54000"/>
    <n v="0"/>
    <n v="0"/>
    <n v="54000"/>
    <n v="1"/>
    <n v="0"/>
    <n v="0"/>
    <n v="1"/>
    <n v="5940"/>
    <n v="59940"/>
    <n v="9570"/>
    <n v="50370"/>
  </r>
  <r>
    <n v="31102"/>
    <n v="1219"/>
    <n v="15"/>
    <x v="8"/>
    <n v="9"/>
    <n v="11000"/>
    <n v="15"/>
    <n v="1485000"/>
    <n v="0.23"/>
    <n v="341550"/>
    <n v="1143450"/>
    <n v="8"/>
    <n v="0"/>
    <n v="0"/>
    <n v="1"/>
    <n v="6160.0000000000009"/>
    <n v="1149610"/>
    <n v="183551"/>
    <n v="966059"/>
  </r>
  <r>
    <n v="31103"/>
    <n v="1208"/>
    <n v="7"/>
    <x v="11"/>
    <n v="7"/>
    <n v="1300"/>
    <n v="6"/>
    <n v="54600"/>
    <n v="0.15"/>
    <n v="8190"/>
    <n v="46410"/>
    <n v="6"/>
    <n v="0"/>
    <n v="0"/>
    <n v="1"/>
    <n v="819"/>
    <n v="47229"/>
    <n v="7541"/>
    <n v="39688"/>
  </r>
  <r>
    <n v="31103"/>
    <n v="1209"/>
    <n v="9"/>
    <x v="10"/>
    <n v="5"/>
    <n v="2600"/>
    <n v="2"/>
    <n v="26000"/>
    <n v="0"/>
    <n v="0"/>
    <n v="26000"/>
    <n v="4"/>
    <n v="0"/>
    <n v="0"/>
    <n v="1"/>
    <n v="1976"/>
    <n v="27976"/>
    <n v="4467"/>
    <n v="23509"/>
  </r>
  <r>
    <n v="31103"/>
    <n v="1215"/>
    <n v="11"/>
    <x v="12"/>
    <n v="5"/>
    <n v="6500"/>
    <n v="7"/>
    <n v="227500"/>
    <n v="0.15"/>
    <n v="34125"/>
    <n v="193375"/>
    <n v="4"/>
    <n v="1"/>
    <n v="78000"/>
    <n v="0"/>
    <n v="0"/>
    <n v="271375"/>
    <n v="43329"/>
    <n v="228046"/>
  </r>
  <r>
    <n v="31103"/>
    <n v="1217"/>
    <n v="13"/>
    <x v="0"/>
    <n v="8"/>
    <n v="5600"/>
    <n v="12"/>
    <n v="537600"/>
    <n v="0.23"/>
    <n v="123648"/>
    <n v="413952"/>
    <n v="7"/>
    <n v="0"/>
    <n v="0"/>
    <n v="1"/>
    <n v="4032"/>
    <n v="417984"/>
    <n v="66737"/>
    <n v="351247"/>
  </r>
  <r>
    <n v="31103"/>
    <n v="1217"/>
    <n v="4"/>
    <x v="1"/>
    <n v="4"/>
    <n v="11000"/>
    <n v="13"/>
    <n v="572000"/>
    <n v="0.23"/>
    <n v="131560"/>
    <n v="440440"/>
    <n v="4"/>
    <n v="0"/>
    <n v="0"/>
    <n v="0"/>
    <n v="0"/>
    <n v="440440"/>
    <n v="70322"/>
    <n v="370118"/>
  </r>
  <r>
    <n v="31103"/>
    <n v="1218"/>
    <n v="1"/>
    <x v="13"/>
    <n v="6"/>
    <n v="2000"/>
    <n v="13"/>
    <n v="156000"/>
    <n v="0.23"/>
    <n v="35880"/>
    <n v="120120"/>
    <n v="5"/>
    <n v="0"/>
    <n v="0"/>
    <n v="1"/>
    <n v="1080"/>
    <n v="121200"/>
    <n v="19351"/>
    <n v="101849"/>
  </r>
  <r>
    <n v="31103"/>
    <n v="1218"/>
    <n v="7"/>
    <x v="11"/>
    <n v="8"/>
    <n v="1300"/>
    <n v="3"/>
    <n v="31200"/>
    <n v="0"/>
    <n v="0"/>
    <n v="31200"/>
    <n v="7"/>
    <n v="0"/>
    <n v="0"/>
    <n v="1"/>
    <n v="819"/>
    <n v="32019"/>
    <n v="5112"/>
    <n v="26907"/>
  </r>
  <r>
    <n v="31103"/>
    <n v="1219"/>
    <n v="8"/>
    <x v="3"/>
    <n v="10"/>
    <n v="2900"/>
    <n v="3"/>
    <n v="87000"/>
    <n v="0"/>
    <n v="0"/>
    <n v="87000"/>
    <n v="9"/>
    <n v="1"/>
    <n v="14500"/>
    <n v="0"/>
    <n v="0"/>
    <n v="101500"/>
    <n v="16206"/>
    <n v="85294"/>
  </r>
  <r>
    <n v="31103"/>
    <n v="1219"/>
    <n v="6"/>
    <x v="14"/>
    <n v="5"/>
    <n v="1600"/>
    <n v="12"/>
    <n v="96000"/>
    <n v="0.23"/>
    <n v="22080"/>
    <n v="73920"/>
    <n v="4"/>
    <n v="1"/>
    <n v="24000"/>
    <n v="0"/>
    <n v="0"/>
    <n v="97920"/>
    <n v="15634"/>
    <n v="82286"/>
  </r>
  <r>
    <n v="31103"/>
    <n v="1220"/>
    <n v="3"/>
    <x v="5"/>
    <n v="3"/>
    <n v="9000"/>
    <n v="15"/>
    <n v="405000"/>
    <n v="0.23"/>
    <n v="93150"/>
    <n v="311850"/>
    <n v="2"/>
    <n v="0"/>
    <n v="0"/>
    <n v="1"/>
    <n v="5940"/>
    <n v="317790"/>
    <n v="50740"/>
    <n v="267050"/>
  </r>
  <r>
    <n v="31103"/>
    <n v="1220"/>
    <n v="18"/>
    <x v="15"/>
    <n v="4"/>
    <n v="1000"/>
    <n v="6"/>
    <n v="24000"/>
    <n v="0.15"/>
    <n v="3600"/>
    <n v="20400"/>
    <n v="3"/>
    <n v="1"/>
    <n v="23000"/>
    <n v="0"/>
    <n v="0"/>
    <n v="43400"/>
    <n v="6929"/>
    <n v="36471"/>
  </r>
  <r>
    <n v="31104"/>
    <n v="1202"/>
    <n v="14"/>
    <x v="2"/>
    <n v="1"/>
    <n v="6200"/>
    <n v="13"/>
    <n v="80600"/>
    <n v="0.23"/>
    <n v="18538"/>
    <n v="62062"/>
    <n v="0"/>
    <n v="0"/>
    <n v="0"/>
    <n v="1"/>
    <n v="3595.9999999999995"/>
    <n v="65658"/>
    <n v="10483"/>
    <n v="55175"/>
  </r>
  <r>
    <n v="31104"/>
    <n v="1206"/>
    <n v="13"/>
    <x v="0"/>
    <n v="8"/>
    <n v="5600"/>
    <n v="11"/>
    <n v="492800"/>
    <n v="0.23"/>
    <n v="113344"/>
    <n v="379456"/>
    <n v="7"/>
    <n v="1"/>
    <n v="72800"/>
    <n v="0"/>
    <n v="0"/>
    <n v="452256"/>
    <n v="72209"/>
    <n v="380047"/>
  </r>
  <r>
    <n v="31104"/>
    <n v="1207"/>
    <n v="6"/>
    <x v="14"/>
    <n v="5"/>
    <n v="1600"/>
    <n v="3"/>
    <n v="24000"/>
    <n v="0"/>
    <n v="0"/>
    <n v="24000"/>
    <n v="4"/>
    <n v="1"/>
    <n v="24000"/>
    <n v="0"/>
    <n v="0"/>
    <n v="48000"/>
    <n v="7664"/>
    <n v="40336"/>
  </r>
  <r>
    <n v="31104"/>
    <n v="1216"/>
    <n v="9"/>
    <x v="10"/>
    <n v="5"/>
    <n v="2600"/>
    <n v="8"/>
    <n v="104000"/>
    <n v="0.15"/>
    <n v="15600"/>
    <n v="88400"/>
    <n v="4"/>
    <n v="1"/>
    <n v="13000"/>
    <n v="0"/>
    <n v="0"/>
    <n v="101400"/>
    <n v="16190"/>
    <n v="85210"/>
  </r>
  <r>
    <n v="31104"/>
    <n v="1218"/>
    <n v="4"/>
    <x v="1"/>
    <n v="4"/>
    <n v="11000"/>
    <n v="13"/>
    <n v="572000"/>
    <n v="0.23"/>
    <n v="131560"/>
    <n v="440440"/>
    <n v="3"/>
    <n v="0"/>
    <n v="0"/>
    <n v="1"/>
    <n v="6820"/>
    <n v="447260"/>
    <n v="71411"/>
    <n v="375849"/>
  </r>
  <r>
    <n v="31104"/>
    <n v="1219"/>
    <n v="3"/>
    <x v="5"/>
    <n v="5"/>
    <n v="9000"/>
    <n v="6"/>
    <n v="270000"/>
    <n v="0.15"/>
    <n v="40500"/>
    <n v="229500"/>
    <n v="4"/>
    <n v="1"/>
    <n v="450000"/>
    <n v="0"/>
    <n v="0"/>
    <n v="679500"/>
    <n v="108492"/>
    <n v="571008"/>
  </r>
  <r>
    <n v="31105"/>
    <n v="1202"/>
    <n v="9"/>
    <x v="10"/>
    <n v="9"/>
    <n v="2600"/>
    <n v="2"/>
    <n v="46800"/>
    <n v="0"/>
    <n v="0"/>
    <n v="46800"/>
    <n v="9"/>
    <n v="0"/>
    <n v="0"/>
    <n v="0"/>
    <n v="0"/>
    <n v="46800"/>
    <n v="7472"/>
    <n v="39328"/>
  </r>
  <r>
    <n v="31105"/>
    <n v="1204"/>
    <n v="5"/>
    <x v="6"/>
    <n v="4"/>
    <n v="2800"/>
    <n v="6"/>
    <n v="67200"/>
    <n v="0.15"/>
    <n v="10080"/>
    <n v="57120"/>
    <n v="3"/>
    <n v="0"/>
    <n v="0"/>
    <n v="1"/>
    <n v="2044"/>
    <n v="59164"/>
    <n v="9446"/>
    <n v="49718"/>
  </r>
  <r>
    <n v="31105"/>
    <n v="1206"/>
    <n v="17"/>
    <x v="16"/>
    <n v="2"/>
    <n v="1800"/>
    <n v="4"/>
    <n v="14400"/>
    <n v="0"/>
    <n v="0"/>
    <n v="14400"/>
    <n v="1"/>
    <n v="0"/>
    <n v="0"/>
    <n v="1"/>
    <n v="1242"/>
    <n v="15642"/>
    <n v="2497"/>
    <n v="13145"/>
  </r>
  <r>
    <n v="31105"/>
    <n v="1206"/>
    <n v="17"/>
    <x v="16"/>
    <n v="10"/>
    <n v="1800"/>
    <n v="10"/>
    <n v="180000"/>
    <n v="0.23"/>
    <n v="41400"/>
    <n v="138600"/>
    <n v="9"/>
    <n v="0"/>
    <n v="0"/>
    <n v="1"/>
    <n v="1242"/>
    <n v="139842"/>
    <n v="22328"/>
    <n v="117514"/>
  </r>
  <r>
    <n v="31105"/>
    <n v="1209"/>
    <n v="14"/>
    <x v="2"/>
    <n v="1"/>
    <n v="6200"/>
    <n v="3"/>
    <n v="18600"/>
    <n v="0"/>
    <n v="0"/>
    <n v="18600"/>
    <n v="1"/>
    <n v="0"/>
    <n v="0"/>
    <n v="0"/>
    <n v="0"/>
    <n v="18600"/>
    <n v="2970"/>
    <n v="15630"/>
  </r>
  <r>
    <n v="31105"/>
    <n v="1216"/>
    <n v="12"/>
    <x v="9"/>
    <n v="7"/>
    <n v="5400"/>
    <n v="11"/>
    <n v="415800"/>
    <n v="0.23"/>
    <n v="95634"/>
    <n v="320166"/>
    <n v="6"/>
    <n v="0"/>
    <n v="0"/>
    <n v="1"/>
    <n v="3510"/>
    <n v="323676"/>
    <n v="51679"/>
    <n v="271997"/>
  </r>
  <r>
    <n v="31105"/>
    <n v="1218"/>
    <n v="7"/>
    <x v="11"/>
    <n v="9"/>
    <n v="1300"/>
    <n v="7"/>
    <n v="81900"/>
    <n v="0.15"/>
    <n v="12285"/>
    <n v="69615"/>
    <n v="7"/>
    <n v="0"/>
    <n v="0"/>
    <n v="2"/>
    <n v="1638"/>
    <n v="71253"/>
    <n v="11377"/>
    <n v="59876"/>
  </r>
  <r>
    <n v="31105"/>
    <n v="1218"/>
    <n v="12"/>
    <x v="9"/>
    <n v="1"/>
    <n v="5400"/>
    <n v="11"/>
    <n v="59400"/>
    <n v="0.23"/>
    <n v="13662"/>
    <n v="45738"/>
    <n v="0"/>
    <n v="0"/>
    <n v="0"/>
    <n v="1"/>
    <n v="3510"/>
    <n v="49248"/>
    <n v="7863"/>
    <n v="41385"/>
  </r>
  <r>
    <n v="31105"/>
    <n v="1220"/>
    <n v="12"/>
    <x v="9"/>
    <n v="4"/>
    <n v="5400"/>
    <n v="9"/>
    <n v="194400"/>
    <n v="0.15"/>
    <n v="29160"/>
    <n v="165240"/>
    <n v="3"/>
    <n v="1"/>
    <n v="70200"/>
    <n v="0"/>
    <n v="0"/>
    <n v="235440"/>
    <n v="37591"/>
    <n v="197849"/>
  </r>
  <r>
    <n v="31105"/>
    <n v="1220"/>
    <n v="5"/>
    <x v="6"/>
    <n v="9"/>
    <n v="2800"/>
    <n v="2"/>
    <n v="50400"/>
    <n v="0"/>
    <n v="0"/>
    <n v="50400"/>
    <n v="8"/>
    <n v="0"/>
    <n v="0"/>
    <n v="1"/>
    <n v="2044"/>
    <n v="52444"/>
    <n v="8373"/>
    <n v="44071"/>
  </r>
  <r>
    <n v="31106"/>
    <n v="1203"/>
    <n v="15"/>
    <x v="8"/>
    <n v="5"/>
    <n v="11000"/>
    <n v="4"/>
    <n v="220000"/>
    <n v="0"/>
    <n v="0"/>
    <n v="220000"/>
    <n v="4"/>
    <n v="1"/>
    <n v="550000"/>
    <n v="0"/>
    <n v="0"/>
    <n v="770000"/>
    <n v="122941"/>
    <n v="647059"/>
  </r>
  <r>
    <n v="31106"/>
    <n v="1207"/>
    <n v="17"/>
    <x v="16"/>
    <n v="8"/>
    <n v="1800"/>
    <n v="11"/>
    <n v="158400"/>
    <n v="0.23"/>
    <n v="36432"/>
    <n v="121968"/>
    <n v="7"/>
    <n v="1"/>
    <n v="54000"/>
    <n v="0"/>
    <n v="0"/>
    <n v="175968"/>
    <n v="28096"/>
    <n v="147872"/>
  </r>
  <r>
    <n v="31106"/>
    <n v="1212"/>
    <n v="2"/>
    <x v="4"/>
    <n v="10"/>
    <n v="7500"/>
    <n v="3"/>
    <n v="225000"/>
    <n v="0"/>
    <n v="0"/>
    <n v="225000"/>
    <n v="8"/>
    <n v="0"/>
    <n v="0"/>
    <n v="2"/>
    <n v="8250"/>
    <n v="233250"/>
    <n v="37242"/>
    <n v="196008"/>
  </r>
  <r>
    <n v="31106"/>
    <n v="1213"/>
    <n v="2"/>
    <x v="4"/>
    <n v="5"/>
    <n v="7500"/>
    <n v="7"/>
    <n v="262500"/>
    <n v="0.15"/>
    <n v="39375"/>
    <n v="223125"/>
    <n v="4"/>
    <n v="1"/>
    <n v="225000"/>
    <n v="0"/>
    <n v="0"/>
    <n v="448125"/>
    <n v="71549"/>
    <n v="376576"/>
  </r>
  <r>
    <n v="31106"/>
    <n v="1214"/>
    <n v="10"/>
    <x v="7"/>
    <n v="3"/>
    <n v="6600"/>
    <n v="14"/>
    <n v="277200"/>
    <n v="0.23"/>
    <n v="63756"/>
    <n v="213444"/>
    <n v="2"/>
    <n v="1"/>
    <n v="66000"/>
    <n v="0"/>
    <n v="0"/>
    <n v="279444"/>
    <n v="44617"/>
    <n v="234827"/>
  </r>
  <r>
    <n v="31106"/>
    <n v="1214"/>
    <n v="12"/>
    <x v="9"/>
    <n v="10"/>
    <n v="5400"/>
    <n v="12"/>
    <n v="648000"/>
    <n v="0.23"/>
    <n v="149040"/>
    <n v="498960"/>
    <n v="9"/>
    <n v="0"/>
    <n v="0"/>
    <n v="1"/>
    <n v="3510"/>
    <n v="502470"/>
    <n v="80226"/>
    <n v="422244"/>
  </r>
  <r>
    <n v="31106"/>
    <n v="1217"/>
    <n v="15"/>
    <x v="8"/>
    <n v="3"/>
    <n v="11000"/>
    <n v="8"/>
    <n v="264000"/>
    <n v="0.15"/>
    <n v="39600"/>
    <n v="224400"/>
    <n v="2"/>
    <n v="1"/>
    <n v="550000"/>
    <n v="0"/>
    <n v="0"/>
    <n v="774400"/>
    <n v="123644"/>
    <n v="650756"/>
  </r>
  <r>
    <n v="31106"/>
    <n v="1218"/>
    <n v="6"/>
    <x v="14"/>
    <n v="5"/>
    <n v="1600"/>
    <n v="8"/>
    <n v="64000"/>
    <n v="0.15"/>
    <n v="9600"/>
    <n v="54400"/>
    <n v="4"/>
    <n v="0"/>
    <n v="0"/>
    <n v="1"/>
    <n v="1008"/>
    <n v="55408"/>
    <n v="8847"/>
    <n v="46561"/>
  </r>
  <r>
    <n v="31106"/>
    <n v="1219"/>
    <n v="4"/>
    <x v="1"/>
    <n v="2"/>
    <n v="11000"/>
    <n v="12"/>
    <n v="264000"/>
    <n v="0.23"/>
    <n v="60720"/>
    <n v="203280"/>
    <n v="1"/>
    <n v="0"/>
    <n v="0"/>
    <n v="1"/>
    <n v="6820"/>
    <n v="210100"/>
    <n v="33545"/>
    <n v="176555"/>
  </r>
  <r>
    <n v="31107"/>
    <n v="1203"/>
    <n v="1"/>
    <x v="13"/>
    <n v="1"/>
    <n v="2000"/>
    <n v="16"/>
    <n v="32000"/>
    <n v="0.23"/>
    <n v="7360"/>
    <n v="24640"/>
    <n v="0"/>
    <n v="1"/>
    <n v="40000"/>
    <n v="0"/>
    <n v="0"/>
    <n v="64640"/>
    <n v="10321"/>
    <n v="54319"/>
  </r>
  <r>
    <n v="31107"/>
    <n v="1204"/>
    <n v="6"/>
    <x v="14"/>
    <n v="5"/>
    <n v="1600"/>
    <n v="6"/>
    <n v="48000"/>
    <n v="0.15"/>
    <n v="7200"/>
    <n v="40800"/>
    <n v="4"/>
    <n v="0"/>
    <n v="0"/>
    <n v="1"/>
    <n v="1008"/>
    <n v="41808"/>
    <n v="6675"/>
    <n v="35133"/>
  </r>
  <r>
    <n v="31107"/>
    <n v="1207"/>
    <n v="3"/>
    <x v="5"/>
    <n v="8"/>
    <n v="9000"/>
    <n v="11"/>
    <n v="792000"/>
    <n v="0.23"/>
    <n v="182160"/>
    <n v="609840"/>
    <n v="7"/>
    <n v="1"/>
    <n v="450000"/>
    <n v="0"/>
    <n v="0"/>
    <n v="1059840"/>
    <n v="169218"/>
    <n v="890622"/>
  </r>
  <r>
    <n v="31107"/>
    <n v="1208"/>
    <n v="6"/>
    <x v="14"/>
    <n v="10"/>
    <n v="1600"/>
    <n v="8"/>
    <n v="128000"/>
    <n v="0.15"/>
    <n v="19200"/>
    <n v="108800"/>
    <n v="8"/>
    <n v="0"/>
    <n v="0"/>
    <n v="2"/>
    <n v="2016"/>
    <n v="110816"/>
    <n v="17693"/>
    <n v="93123"/>
  </r>
  <r>
    <n v="31107"/>
    <n v="1213"/>
    <n v="4"/>
    <x v="1"/>
    <n v="3"/>
    <n v="11000"/>
    <n v="10"/>
    <n v="330000"/>
    <n v="0.23"/>
    <n v="75900"/>
    <n v="254100"/>
    <n v="2"/>
    <n v="1"/>
    <n v="715000"/>
    <n v="0"/>
    <n v="0"/>
    <n v="969100"/>
    <n v="154730"/>
    <n v="814370"/>
  </r>
  <r>
    <n v="31107"/>
    <n v="1213"/>
    <n v="15"/>
    <x v="8"/>
    <n v="6"/>
    <n v="11000"/>
    <n v="9"/>
    <n v="594000"/>
    <n v="0.15"/>
    <n v="89100"/>
    <n v="504900"/>
    <n v="5"/>
    <n v="0"/>
    <n v="0"/>
    <n v="1"/>
    <n v="6160.0000000000009"/>
    <n v="511060"/>
    <n v="81598"/>
    <n v="429462"/>
  </r>
  <r>
    <n v="31107"/>
    <n v="1213"/>
    <n v="15"/>
    <x v="8"/>
    <n v="10"/>
    <n v="11000"/>
    <n v="14"/>
    <n v="1540000"/>
    <n v="0.23"/>
    <n v="354200"/>
    <n v="1185800"/>
    <n v="9"/>
    <n v="0"/>
    <n v="0"/>
    <n v="1"/>
    <n v="6160.0000000000009"/>
    <n v="1191960"/>
    <n v="190313"/>
    <n v="1001647"/>
  </r>
  <r>
    <n v="31107"/>
    <n v="1213"/>
    <n v="9"/>
    <x v="10"/>
    <n v="6"/>
    <n v="2600"/>
    <n v="8"/>
    <n v="124800"/>
    <n v="0.15"/>
    <n v="18720"/>
    <n v="106080"/>
    <n v="5"/>
    <n v="1"/>
    <n v="13000"/>
    <n v="0"/>
    <n v="0"/>
    <n v="119080"/>
    <n v="19013"/>
    <n v="100067"/>
  </r>
  <r>
    <n v="31107"/>
    <n v="1215"/>
    <n v="6"/>
    <x v="14"/>
    <n v="3"/>
    <n v="1600"/>
    <n v="14"/>
    <n v="67200"/>
    <n v="0.23"/>
    <n v="15456"/>
    <n v="51744"/>
    <n v="2"/>
    <n v="1"/>
    <n v="24000"/>
    <n v="0"/>
    <n v="0"/>
    <n v="75744"/>
    <n v="12094"/>
    <n v="63650"/>
  </r>
  <r>
    <n v="31107"/>
    <n v="1217"/>
    <n v="11"/>
    <x v="12"/>
    <n v="10"/>
    <n v="6500"/>
    <n v="10"/>
    <n v="650000"/>
    <n v="0.23"/>
    <n v="149500"/>
    <n v="500500"/>
    <n v="9"/>
    <n v="0"/>
    <n v="0"/>
    <n v="1"/>
    <n v="3704.9999999999995"/>
    <n v="504205"/>
    <n v="80503"/>
    <n v="423702"/>
  </r>
  <r>
    <n v="31107"/>
    <n v="1219"/>
    <n v="9"/>
    <x v="10"/>
    <n v="9"/>
    <n v="2600"/>
    <n v="5"/>
    <n v="117000"/>
    <n v="0.15"/>
    <n v="17550"/>
    <n v="99450"/>
    <n v="7"/>
    <n v="0"/>
    <n v="0"/>
    <n v="2"/>
    <n v="3952"/>
    <n v="103402"/>
    <n v="16510"/>
    <n v="86892"/>
  </r>
  <r>
    <n v="31108"/>
    <n v="1202"/>
    <n v="9"/>
    <x v="10"/>
    <n v="6"/>
    <n v="2600"/>
    <n v="4"/>
    <n v="62400"/>
    <n v="0"/>
    <n v="0"/>
    <n v="62400"/>
    <n v="5"/>
    <n v="1"/>
    <n v="13000"/>
    <n v="0"/>
    <n v="0"/>
    <n v="75400"/>
    <n v="12039"/>
    <n v="63361"/>
  </r>
  <r>
    <n v="31108"/>
    <n v="1202"/>
    <n v="5"/>
    <x v="6"/>
    <n v="7"/>
    <n v="2800"/>
    <n v="3"/>
    <n v="58800"/>
    <n v="0"/>
    <n v="0"/>
    <n v="58800"/>
    <n v="6"/>
    <n v="1"/>
    <n v="42000"/>
    <n v="0"/>
    <n v="0"/>
    <n v="100800"/>
    <n v="16094"/>
    <n v="84706"/>
  </r>
  <r>
    <n v="31108"/>
    <n v="1205"/>
    <n v="7"/>
    <x v="11"/>
    <n v="6"/>
    <n v="1300"/>
    <n v="14"/>
    <n v="109200"/>
    <n v="0.23"/>
    <n v="25116"/>
    <n v="84084"/>
    <n v="5"/>
    <n v="0"/>
    <n v="0"/>
    <n v="1"/>
    <n v="819"/>
    <n v="84903"/>
    <n v="13556"/>
    <n v="71347"/>
  </r>
  <r>
    <n v="31108"/>
    <n v="1206"/>
    <n v="11"/>
    <x v="12"/>
    <n v="9"/>
    <n v="6500"/>
    <n v="13"/>
    <n v="760500"/>
    <n v="0.23"/>
    <n v="174915"/>
    <n v="585585"/>
    <n v="8"/>
    <n v="1"/>
    <n v="78000"/>
    <n v="0"/>
    <n v="0"/>
    <n v="663585"/>
    <n v="105951"/>
    <n v="557634"/>
  </r>
  <r>
    <n v="31108"/>
    <n v="1206"/>
    <n v="1"/>
    <x v="13"/>
    <n v="1"/>
    <n v="2000"/>
    <n v="11"/>
    <n v="22000"/>
    <n v="0.23"/>
    <n v="5060"/>
    <n v="16940"/>
    <n v="0"/>
    <n v="1"/>
    <n v="40000"/>
    <n v="0"/>
    <n v="0"/>
    <n v="56940"/>
    <n v="9091"/>
    <n v="47849"/>
  </r>
  <r>
    <n v="31108"/>
    <n v="1209"/>
    <n v="18"/>
    <x v="15"/>
    <n v="5"/>
    <n v="1000"/>
    <n v="3"/>
    <n v="15000"/>
    <n v="0"/>
    <n v="0"/>
    <n v="15000"/>
    <n v="4"/>
    <n v="0"/>
    <n v="0"/>
    <n v="1"/>
    <n v="730"/>
    <n v="15730"/>
    <n v="2512"/>
    <n v="13218"/>
  </r>
  <r>
    <n v="31108"/>
    <n v="1210"/>
    <n v="15"/>
    <x v="8"/>
    <n v="4"/>
    <n v="11000"/>
    <n v="11"/>
    <n v="484000"/>
    <n v="0.23"/>
    <n v="111320"/>
    <n v="372680"/>
    <n v="3"/>
    <n v="0"/>
    <n v="0"/>
    <n v="1"/>
    <n v="6160.0000000000009"/>
    <n v="378840"/>
    <n v="60487"/>
    <n v="318353"/>
  </r>
  <r>
    <n v="31108"/>
    <n v="1210"/>
    <n v="2"/>
    <x v="4"/>
    <n v="2"/>
    <n v="7500"/>
    <n v="3"/>
    <n v="45000"/>
    <n v="0"/>
    <n v="0"/>
    <n v="45000"/>
    <n v="1"/>
    <n v="0"/>
    <n v="0"/>
    <n v="1"/>
    <n v="4125"/>
    <n v="49125"/>
    <n v="7843"/>
    <n v="41282"/>
  </r>
  <r>
    <n v="31108"/>
    <n v="1220"/>
    <n v="2"/>
    <x v="4"/>
    <n v="6"/>
    <n v="7500"/>
    <n v="2"/>
    <n v="90000"/>
    <n v="0"/>
    <n v="0"/>
    <n v="90000"/>
    <n v="5"/>
    <n v="0"/>
    <n v="0"/>
    <n v="1"/>
    <n v="4125"/>
    <n v="94125"/>
    <n v="15028"/>
    <n v="79097"/>
  </r>
  <r>
    <n v="31108"/>
    <n v="1220"/>
    <n v="7"/>
    <x v="11"/>
    <n v="1"/>
    <n v="1300"/>
    <n v="13"/>
    <n v="16900"/>
    <n v="0.23"/>
    <n v="3887"/>
    <n v="13013"/>
    <n v="0"/>
    <n v="0"/>
    <n v="0"/>
    <n v="1"/>
    <n v="819"/>
    <n v="13832"/>
    <n v="2208"/>
    <n v="11624"/>
  </r>
  <r>
    <n v="31109"/>
    <n v="1201"/>
    <n v="13"/>
    <x v="0"/>
    <n v="2"/>
    <n v="5600"/>
    <n v="15"/>
    <n v="168000"/>
    <n v="0.23"/>
    <n v="38640"/>
    <n v="129360"/>
    <n v="1"/>
    <n v="0"/>
    <n v="0"/>
    <n v="1"/>
    <n v="4032"/>
    <n v="133392"/>
    <n v="21298"/>
    <n v="112094"/>
  </r>
  <r>
    <n v="31109"/>
    <n v="1202"/>
    <n v="18"/>
    <x v="15"/>
    <n v="2"/>
    <n v="1000"/>
    <n v="7"/>
    <n v="14000"/>
    <n v="0.15"/>
    <n v="2100"/>
    <n v="11900"/>
    <n v="1"/>
    <n v="1"/>
    <n v="23000"/>
    <n v="0"/>
    <n v="0"/>
    <n v="34900"/>
    <n v="5572"/>
    <n v="29328"/>
  </r>
  <r>
    <n v="31109"/>
    <n v="1203"/>
    <n v="3"/>
    <x v="5"/>
    <n v="6"/>
    <n v="9000"/>
    <n v="9"/>
    <n v="486000"/>
    <n v="0.15"/>
    <n v="72900"/>
    <n v="413100"/>
    <n v="5"/>
    <n v="1"/>
    <n v="450000"/>
    <n v="0"/>
    <n v="0"/>
    <n v="863100"/>
    <n v="137806"/>
    <n v="725294"/>
  </r>
  <r>
    <n v="31109"/>
    <n v="1207"/>
    <n v="17"/>
    <x v="16"/>
    <n v="8"/>
    <n v="1800"/>
    <n v="15"/>
    <n v="216000"/>
    <n v="0.23"/>
    <n v="49680"/>
    <n v="166320"/>
    <n v="8"/>
    <n v="0"/>
    <n v="0"/>
    <n v="0"/>
    <n v="0"/>
    <n v="166320"/>
    <n v="26555"/>
    <n v="139765"/>
  </r>
  <r>
    <n v="31109"/>
    <n v="1208"/>
    <n v="11"/>
    <x v="12"/>
    <n v="2"/>
    <n v="6500"/>
    <n v="4"/>
    <n v="52000"/>
    <n v="0"/>
    <n v="0"/>
    <n v="52000"/>
    <n v="1"/>
    <n v="0"/>
    <n v="0"/>
    <n v="1"/>
    <n v="3704.9999999999995"/>
    <n v="55705"/>
    <n v="8894"/>
    <n v="46811"/>
  </r>
  <r>
    <n v="31109"/>
    <n v="1210"/>
    <n v="4"/>
    <x v="1"/>
    <n v="8"/>
    <n v="11000"/>
    <n v="11"/>
    <n v="968000"/>
    <n v="0.23"/>
    <n v="222640"/>
    <n v="745360"/>
    <n v="7"/>
    <n v="1"/>
    <n v="715000"/>
    <n v="0"/>
    <n v="0"/>
    <n v="1460360"/>
    <n v="233167"/>
    <n v="1227193"/>
  </r>
  <r>
    <n v="31109"/>
    <n v="1211"/>
    <n v="14"/>
    <x v="2"/>
    <n v="3"/>
    <n v="6200"/>
    <n v="12"/>
    <n v="223200"/>
    <n v="0.23"/>
    <n v="51336"/>
    <n v="171864"/>
    <n v="2"/>
    <n v="1"/>
    <n v="124000"/>
    <n v="0"/>
    <n v="0"/>
    <n v="295864"/>
    <n v="47239"/>
    <n v="248625"/>
  </r>
  <r>
    <n v="31109"/>
    <n v="1215"/>
    <n v="1"/>
    <x v="13"/>
    <n v="1"/>
    <n v="2000"/>
    <n v="13"/>
    <n v="26000"/>
    <n v="0.23"/>
    <n v="5980"/>
    <n v="20020"/>
    <n v="0"/>
    <n v="0"/>
    <n v="0"/>
    <n v="1"/>
    <n v="1080"/>
    <n v="21100"/>
    <n v="3369"/>
    <n v="17731"/>
  </r>
  <r>
    <n v="31109"/>
    <n v="1218"/>
    <n v="12"/>
    <x v="9"/>
    <n v="6"/>
    <n v="5400"/>
    <n v="3"/>
    <n v="97200"/>
    <n v="0"/>
    <n v="0"/>
    <n v="97200"/>
    <n v="5"/>
    <n v="0"/>
    <n v="0"/>
    <n v="1"/>
    <n v="3510"/>
    <n v="100710"/>
    <n v="16080"/>
    <n v="84630"/>
  </r>
  <r>
    <n v="31109"/>
    <n v="1218"/>
    <n v="3"/>
    <x v="5"/>
    <n v="4"/>
    <n v="9000"/>
    <n v="7"/>
    <n v="252000"/>
    <n v="0.15"/>
    <n v="37800"/>
    <n v="214200"/>
    <n v="3"/>
    <n v="1"/>
    <n v="450000"/>
    <n v="0"/>
    <n v="0"/>
    <n v="664200"/>
    <n v="106049"/>
    <n v="558151"/>
  </r>
  <r>
    <n v="31109"/>
    <n v="1219"/>
    <n v="14"/>
    <x v="2"/>
    <n v="3"/>
    <n v="6200"/>
    <n v="3"/>
    <n v="55800"/>
    <n v="0"/>
    <n v="0"/>
    <n v="55800"/>
    <n v="2"/>
    <n v="0"/>
    <n v="0"/>
    <n v="1"/>
    <n v="3595.9999999999995"/>
    <n v="59396"/>
    <n v="9483"/>
    <n v="49913"/>
  </r>
  <r>
    <n v="31109"/>
    <n v="1220"/>
    <n v="2"/>
    <x v="4"/>
    <n v="10"/>
    <n v="7500"/>
    <n v="15"/>
    <n v="1125000"/>
    <n v="0.23"/>
    <n v="258750"/>
    <n v="866250"/>
    <n v="9"/>
    <n v="0"/>
    <n v="0"/>
    <n v="1"/>
    <n v="4125"/>
    <n v="870375"/>
    <n v="138967"/>
    <n v="731408"/>
  </r>
  <r>
    <n v="31110"/>
    <n v="1201"/>
    <n v="3"/>
    <x v="5"/>
    <n v="4"/>
    <n v="9000"/>
    <n v="2"/>
    <n v="72000"/>
    <n v="0"/>
    <n v="0"/>
    <n v="72000"/>
    <n v="3"/>
    <n v="0"/>
    <n v="0"/>
    <n v="1"/>
    <n v="5940"/>
    <n v="77940"/>
    <n v="12444"/>
    <n v="65496"/>
  </r>
  <r>
    <n v="31110"/>
    <n v="1203"/>
    <n v="4"/>
    <x v="1"/>
    <n v="10"/>
    <n v="11000"/>
    <n v="5"/>
    <n v="550000"/>
    <n v="0.15"/>
    <n v="82500"/>
    <n v="467500"/>
    <n v="8"/>
    <n v="0"/>
    <n v="0"/>
    <n v="2"/>
    <n v="13640"/>
    <n v="481140"/>
    <n v="76821"/>
    <n v="404319"/>
  </r>
  <r>
    <n v="31110"/>
    <n v="1203"/>
    <n v="4"/>
    <x v="1"/>
    <n v="9"/>
    <n v="11000"/>
    <n v="12"/>
    <n v="1188000"/>
    <n v="0.23"/>
    <n v="273240"/>
    <n v="914760"/>
    <n v="8"/>
    <n v="0"/>
    <n v="0"/>
    <n v="1"/>
    <n v="6820"/>
    <n v="921580"/>
    <n v="147143"/>
    <n v="774437"/>
  </r>
  <r>
    <n v="31110"/>
    <n v="1218"/>
    <n v="3"/>
    <x v="5"/>
    <n v="2"/>
    <n v="9000"/>
    <n v="11"/>
    <n v="198000"/>
    <n v="0.23"/>
    <n v="45540"/>
    <n v="152460"/>
    <n v="1"/>
    <n v="1"/>
    <n v="450000"/>
    <n v="0"/>
    <n v="0"/>
    <n v="602460"/>
    <n v="96191"/>
    <n v="506269"/>
  </r>
  <r>
    <n v="31110"/>
    <n v="1219"/>
    <n v="6"/>
    <x v="14"/>
    <n v="7"/>
    <n v="1600"/>
    <n v="5"/>
    <n v="56000"/>
    <n v="0.15"/>
    <n v="8400"/>
    <n v="47600"/>
    <n v="6"/>
    <n v="0"/>
    <n v="0"/>
    <n v="1"/>
    <n v="1008"/>
    <n v="48608"/>
    <n v="7761"/>
    <n v="40847"/>
  </r>
  <r>
    <n v="31111"/>
    <n v="1204"/>
    <n v="14"/>
    <x v="2"/>
    <n v="9"/>
    <n v="6200"/>
    <n v="10"/>
    <n v="558000"/>
    <n v="0.23"/>
    <n v="128340"/>
    <n v="429660"/>
    <n v="9"/>
    <n v="0"/>
    <n v="0"/>
    <n v="0"/>
    <n v="0"/>
    <n v="429660"/>
    <n v="68601"/>
    <n v="361059"/>
  </r>
  <r>
    <n v="31111"/>
    <n v="1204"/>
    <n v="2"/>
    <x v="4"/>
    <n v="7"/>
    <n v="7500"/>
    <n v="7"/>
    <n v="367500"/>
    <n v="0.15"/>
    <n v="55125"/>
    <n v="312375"/>
    <n v="6"/>
    <n v="1"/>
    <n v="225000"/>
    <n v="0"/>
    <n v="0"/>
    <n v="537375"/>
    <n v="85799"/>
    <n v="451576"/>
  </r>
  <r>
    <n v="31111"/>
    <n v="1206"/>
    <n v="14"/>
    <x v="2"/>
    <n v="10"/>
    <n v="6200"/>
    <n v="6"/>
    <n v="372000"/>
    <n v="0.15"/>
    <n v="55800"/>
    <n v="316200"/>
    <n v="8"/>
    <n v="0"/>
    <n v="0"/>
    <n v="2"/>
    <n v="7191.9999999999991"/>
    <n v="323392"/>
    <n v="51634"/>
    <n v="271758"/>
  </r>
  <r>
    <n v="31111"/>
    <n v="1206"/>
    <n v="5"/>
    <x v="6"/>
    <n v="8"/>
    <n v="2800"/>
    <n v="6"/>
    <n v="134400"/>
    <n v="0.15"/>
    <n v="20160"/>
    <n v="114240"/>
    <n v="7"/>
    <n v="0"/>
    <n v="0"/>
    <n v="1"/>
    <n v="2044"/>
    <n v="116284"/>
    <n v="18566"/>
    <n v="97718"/>
  </r>
  <r>
    <n v="31111"/>
    <n v="1207"/>
    <n v="18"/>
    <x v="15"/>
    <n v="6"/>
    <n v="1000"/>
    <n v="12"/>
    <n v="72000"/>
    <n v="0.23"/>
    <n v="16560"/>
    <n v="55440"/>
    <n v="5"/>
    <n v="1"/>
    <n v="23000"/>
    <n v="0"/>
    <n v="0"/>
    <n v="78440"/>
    <n v="12524"/>
    <n v="65916"/>
  </r>
  <r>
    <n v="31111"/>
    <n v="1208"/>
    <n v="10"/>
    <x v="7"/>
    <n v="2"/>
    <n v="6600"/>
    <n v="9"/>
    <n v="118800"/>
    <n v="0.15"/>
    <n v="17820"/>
    <n v="100980"/>
    <n v="1"/>
    <n v="0"/>
    <n v="0"/>
    <n v="1"/>
    <n v="3696.0000000000005"/>
    <n v="104676"/>
    <n v="16713"/>
    <n v="87963"/>
  </r>
  <r>
    <n v="31111"/>
    <n v="1209"/>
    <n v="5"/>
    <x v="6"/>
    <n v="7"/>
    <n v="2800"/>
    <n v="5"/>
    <n v="98000"/>
    <n v="0.15"/>
    <n v="14700"/>
    <n v="83300"/>
    <n v="6"/>
    <n v="1"/>
    <n v="42000"/>
    <n v="0"/>
    <n v="0"/>
    <n v="125300"/>
    <n v="20006"/>
    <n v="105294"/>
  </r>
  <r>
    <n v="31111"/>
    <n v="1210"/>
    <n v="8"/>
    <x v="3"/>
    <n v="3"/>
    <n v="2900"/>
    <n v="7"/>
    <n v="60900"/>
    <n v="0.15"/>
    <n v="9135"/>
    <n v="51765"/>
    <n v="2"/>
    <n v="0"/>
    <n v="0"/>
    <n v="1"/>
    <n v="2000.9999999999998"/>
    <n v="53766"/>
    <n v="8584"/>
    <n v="45182"/>
  </r>
  <r>
    <n v="31111"/>
    <n v="1210"/>
    <n v="1"/>
    <x v="13"/>
    <n v="3"/>
    <n v="2000"/>
    <n v="14"/>
    <n v="84000"/>
    <n v="0.23"/>
    <n v="19320"/>
    <n v="64680"/>
    <n v="2"/>
    <n v="1"/>
    <n v="40000"/>
    <n v="0"/>
    <n v="0"/>
    <n v="104680"/>
    <n v="16714"/>
    <n v="87966"/>
  </r>
  <r>
    <n v="31111"/>
    <n v="1212"/>
    <n v="18"/>
    <x v="15"/>
    <n v="6"/>
    <n v="1000"/>
    <n v="3"/>
    <n v="18000"/>
    <n v="0"/>
    <n v="0"/>
    <n v="18000"/>
    <n v="5"/>
    <n v="0"/>
    <n v="0"/>
    <n v="1"/>
    <n v="730"/>
    <n v="18730"/>
    <n v="2991"/>
    <n v="15739"/>
  </r>
  <r>
    <n v="31111"/>
    <n v="1214"/>
    <n v="4"/>
    <x v="1"/>
    <n v="9"/>
    <n v="11000"/>
    <n v="13"/>
    <n v="1287000"/>
    <n v="0.23"/>
    <n v="296010"/>
    <n v="990990"/>
    <n v="7"/>
    <n v="2"/>
    <n v="1430000"/>
    <n v="0"/>
    <n v="0"/>
    <n v="2420990"/>
    <n v="386545"/>
    <n v="2034445"/>
  </r>
  <r>
    <n v="31111"/>
    <n v="1217"/>
    <n v="2"/>
    <x v="4"/>
    <n v="9"/>
    <n v="7500"/>
    <n v="14"/>
    <n v="945000"/>
    <n v="0.23"/>
    <n v="217350"/>
    <n v="727650"/>
    <n v="8"/>
    <n v="0"/>
    <n v="0"/>
    <n v="1"/>
    <n v="4125"/>
    <n v="731775"/>
    <n v="116838"/>
    <n v="614937"/>
  </r>
  <r>
    <n v="31111"/>
    <n v="1218"/>
    <n v="1"/>
    <x v="13"/>
    <n v="10"/>
    <n v="2000"/>
    <n v="10"/>
    <n v="200000"/>
    <n v="0.23"/>
    <n v="46000"/>
    <n v="154000"/>
    <n v="8"/>
    <n v="2"/>
    <n v="80000"/>
    <n v="0"/>
    <n v="0"/>
    <n v="234000"/>
    <n v="37361"/>
    <n v="196639"/>
  </r>
  <r>
    <n v="31112"/>
    <n v="1200"/>
    <n v="12"/>
    <x v="9"/>
    <n v="2"/>
    <n v="5400"/>
    <n v="3"/>
    <n v="32400"/>
    <n v="0"/>
    <n v="0"/>
    <n v="32400"/>
    <n v="1"/>
    <n v="0"/>
    <n v="0"/>
    <n v="1"/>
    <n v="3510"/>
    <n v="35910"/>
    <n v="5734"/>
    <n v="30176"/>
  </r>
  <r>
    <n v="31112"/>
    <n v="1201"/>
    <n v="1"/>
    <x v="13"/>
    <n v="4"/>
    <n v="2000"/>
    <n v="11"/>
    <n v="88000"/>
    <n v="0.23"/>
    <n v="20240"/>
    <n v="67760"/>
    <n v="3"/>
    <n v="0"/>
    <n v="0"/>
    <n v="1"/>
    <n v="1080"/>
    <n v="68840"/>
    <n v="10991"/>
    <n v="57849"/>
  </r>
  <r>
    <n v="31112"/>
    <n v="1201"/>
    <n v="16"/>
    <x v="17"/>
    <n v="4"/>
    <n v="1600"/>
    <n v="15"/>
    <n v="96000"/>
    <n v="0.23"/>
    <n v="22080"/>
    <n v="73920"/>
    <n v="4"/>
    <n v="0"/>
    <n v="0"/>
    <n v="0"/>
    <n v="0"/>
    <n v="73920"/>
    <n v="11802"/>
    <n v="62118"/>
  </r>
  <r>
    <n v="31112"/>
    <n v="1202"/>
    <n v="3"/>
    <x v="5"/>
    <n v="7"/>
    <n v="9000"/>
    <n v="10"/>
    <n v="630000"/>
    <n v="0.23"/>
    <n v="144900"/>
    <n v="485100"/>
    <n v="6"/>
    <n v="1"/>
    <n v="450000"/>
    <n v="0"/>
    <n v="0"/>
    <n v="935100"/>
    <n v="149302"/>
    <n v="785798"/>
  </r>
  <r>
    <n v="31112"/>
    <n v="1203"/>
    <n v="5"/>
    <x v="6"/>
    <n v="2"/>
    <n v="2800"/>
    <n v="9"/>
    <n v="50400"/>
    <n v="0.15"/>
    <n v="7560"/>
    <n v="42840"/>
    <n v="1"/>
    <n v="0"/>
    <n v="0"/>
    <n v="1"/>
    <n v="2044"/>
    <n v="44884"/>
    <n v="7166"/>
    <n v="37718"/>
  </r>
  <r>
    <n v="31112"/>
    <n v="1212"/>
    <n v="7"/>
    <x v="11"/>
    <n v="10"/>
    <n v="1300"/>
    <n v="13"/>
    <n v="169000"/>
    <n v="0.23"/>
    <n v="38870"/>
    <n v="130130"/>
    <n v="9"/>
    <n v="1"/>
    <n v="58500"/>
    <n v="0"/>
    <n v="0"/>
    <n v="188630"/>
    <n v="30117"/>
    <n v="158513"/>
  </r>
  <r>
    <n v="31112"/>
    <n v="1217"/>
    <n v="16"/>
    <x v="17"/>
    <n v="4"/>
    <n v="1600"/>
    <n v="5"/>
    <n v="32000"/>
    <n v="0.15"/>
    <n v="4800"/>
    <n v="27200"/>
    <n v="3"/>
    <n v="0"/>
    <n v="0"/>
    <n v="1"/>
    <n v="1200"/>
    <n v="28400"/>
    <n v="4534"/>
    <n v="23866"/>
  </r>
  <r>
    <n v="31112"/>
    <n v="1217"/>
    <n v="8"/>
    <x v="3"/>
    <n v="7"/>
    <n v="2900"/>
    <n v="13"/>
    <n v="263900"/>
    <n v="0.23"/>
    <n v="60697"/>
    <n v="203203"/>
    <n v="6"/>
    <n v="1"/>
    <n v="14500"/>
    <n v="0"/>
    <n v="0"/>
    <n v="217703"/>
    <n v="34759"/>
    <n v="182944"/>
  </r>
  <r>
    <n v="31113"/>
    <n v="1202"/>
    <n v="3"/>
    <x v="5"/>
    <n v="4"/>
    <n v="9000"/>
    <n v="6"/>
    <n v="216000"/>
    <n v="0.15"/>
    <n v="32400"/>
    <n v="183600"/>
    <n v="3"/>
    <n v="0"/>
    <n v="0"/>
    <n v="1"/>
    <n v="5940"/>
    <n v="189540"/>
    <n v="30263"/>
    <n v="159277"/>
  </r>
  <r>
    <n v="31113"/>
    <n v="1203"/>
    <n v="7"/>
    <x v="11"/>
    <n v="8"/>
    <n v="1300"/>
    <n v="8"/>
    <n v="83200"/>
    <n v="0.15"/>
    <n v="12480"/>
    <n v="70720"/>
    <n v="7"/>
    <n v="1"/>
    <n v="58500"/>
    <n v="0"/>
    <n v="0"/>
    <n v="129220"/>
    <n v="20632"/>
    <n v="108588"/>
  </r>
  <r>
    <n v="31113"/>
    <n v="1204"/>
    <n v="10"/>
    <x v="7"/>
    <n v="3"/>
    <n v="6600"/>
    <n v="11"/>
    <n v="217800"/>
    <n v="0.23"/>
    <n v="50094"/>
    <n v="167706"/>
    <n v="2"/>
    <n v="1"/>
    <n v="66000"/>
    <n v="0"/>
    <n v="0"/>
    <n v="233706"/>
    <n v="37314"/>
    <n v="196392"/>
  </r>
  <r>
    <n v="31113"/>
    <n v="1204"/>
    <n v="4"/>
    <x v="1"/>
    <n v="1"/>
    <n v="11000"/>
    <n v="14"/>
    <n v="154000"/>
    <n v="0.23"/>
    <n v="35420"/>
    <n v="118580"/>
    <n v="0"/>
    <n v="1"/>
    <n v="715000"/>
    <n v="0"/>
    <n v="0"/>
    <n v="833580"/>
    <n v="133093"/>
    <n v="700487"/>
  </r>
  <r>
    <n v="31113"/>
    <n v="1207"/>
    <n v="6"/>
    <x v="14"/>
    <n v="4"/>
    <n v="1600"/>
    <n v="7"/>
    <n v="44800"/>
    <n v="0.15"/>
    <n v="6720"/>
    <n v="38080"/>
    <n v="4"/>
    <n v="0"/>
    <n v="0"/>
    <n v="0"/>
    <n v="0"/>
    <n v="38080"/>
    <n v="6080"/>
    <n v="32000"/>
  </r>
  <r>
    <n v="31113"/>
    <n v="1208"/>
    <n v="6"/>
    <x v="14"/>
    <n v="2"/>
    <n v="1600"/>
    <n v="4"/>
    <n v="12800"/>
    <n v="0"/>
    <n v="0"/>
    <n v="12800"/>
    <n v="1"/>
    <n v="1"/>
    <n v="24000"/>
    <n v="0"/>
    <n v="0"/>
    <n v="36800"/>
    <n v="5876"/>
    <n v="30924"/>
  </r>
  <r>
    <n v="31113"/>
    <n v="1209"/>
    <n v="14"/>
    <x v="2"/>
    <n v="6"/>
    <n v="6200"/>
    <n v="6"/>
    <n v="223200"/>
    <n v="0.15"/>
    <n v="33480"/>
    <n v="189720"/>
    <n v="5"/>
    <n v="0"/>
    <n v="0"/>
    <n v="1"/>
    <n v="3595.9999999999995"/>
    <n v="193316"/>
    <n v="30866"/>
    <n v="162450"/>
  </r>
  <r>
    <n v="31113"/>
    <n v="1209"/>
    <n v="4"/>
    <x v="1"/>
    <n v="7"/>
    <n v="11000"/>
    <n v="5"/>
    <n v="385000"/>
    <n v="0.15"/>
    <n v="57750"/>
    <n v="327250"/>
    <n v="6"/>
    <n v="0"/>
    <n v="0"/>
    <n v="1"/>
    <n v="6820"/>
    <n v="334070"/>
    <n v="53339"/>
    <n v="280731"/>
  </r>
  <r>
    <n v="31113"/>
    <n v="1209"/>
    <n v="7"/>
    <x v="11"/>
    <n v="6"/>
    <n v="1300"/>
    <n v="13"/>
    <n v="101400"/>
    <n v="0.23"/>
    <n v="23322"/>
    <n v="78078"/>
    <n v="6"/>
    <n v="0"/>
    <n v="0"/>
    <n v="0"/>
    <n v="0"/>
    <n v="78078"/>
    <n v="12466"/>
    <n v="65612"/>
  </r>
  <r>
    <n v="31113"/>
    <n v="1210"/>
    <n v="3"/>
    <x v="5"/>
    <n v="5"/>
    <n v="9000"/>
    <n v="10"/>
    <n v="450000"/>
    <n v="0.23"/>
    <n v="103500"/>
    <n v="346500"/>
    <n v="4"/>
    <n v="0"/>
    <n v="0"/>
    <n v="1"/>
    <n v="5940"/>
    <n v="352440"/>
    <n v="56272"/>
    <n v="296168"/>
  </r>
  <r>
    <n v="31113"/>
    <n v="1214"/>
    <n v="18"/>
    <x v="15"/>
    <n v="5"/>
    <n v="1000"/>
    <n v="8"/>
    <n v="40000"/>
    <n v="0.15"/>
    <n v="6000"/>
    <n v="34000"/>
    <n v="4"/>
    <n v="0"/>
    <n v="0"/>
    <n v="1"/>
    <n v="730"/>
    <n v="34730"/>
    <n v="5545"/>
    <n v="29185"/>
  </r>
  <r>
    <n v="31114"/>
    <n v="1201"/>
    <n v="3"/>
    <x v="5"/>
    <n v="8"/>
    <n v="9000"/>
    <n v="9"/>
    <n v="648000"/>
    <n v="0.15"/>
    <n v="97200"/>
    <n v="550800"/>
    <n v="6"/>
    <n v="2"/>
    <n v="900000"/>
    <n v="0"/>
    <n v="0"/>
    <n v="1450800"/>
    <n v="231640"/>
    <n v="1219160"/>
  </r>
  <r>
    <n v="31114"/>
    <n v="1204"/>
    <n v="9"/>
    <x v="10"/>
    <n v="7"/>
    <n v="2600"/>
    <n v="6"/>
    <n v="109200"/>
    <n v="0.15"/>
    <n v="16380"/>
    <n v="92820"/>
    <n v="6"/>
    <n v="0"/>
    <n v="0"/>
    <n v="1"/>
    <n v="1976"/>
    <n v="94796"/>
    <n v="15135"/>
    <n v="79661"/>
  </r>
  <r>
    <n v="31114"/>
    <n v="1205"/>
    <n v="14"/>
    <x v="2"/>
    <n v="9"/>
    <n v="6200"/>
    <n v="7"/>
    <n v="390600"/>
    <n v="0.15"/>
    <n v="58590"/>
    <n v="332010"/>
    <n v="8"/>
    <n v="1"/>
    <n v="124000"/>
    <n v="0"/>
    <n v="0"/>
    <n v="456010"/>
    <n v="72808"/>
    <n v="383202"/>
  </r>
  <r>
    <n v="31114"/>
    <n v="1208"/>
    <n v="14"/>
    <x v="2"/>
    <n v="1"/>
    <n v="6200"/>
    <n v="14"/>
    <n v="86800"/>
    <n v="0.23"/>
    <n v="19964"/>
    <n v="66836"/>
    <n v="0"/>
    <n v="1"/>
    <n v="124000"/>
    <n v="0"/>
    <n v="0"/>
    <n v="190836"/>
    <n v="30470"/>
    <n v="160366"/>
  </r>
  <r>
    <n v="31114"/>
    <n v="1209"/>
    <n v="18"/>
    <x v="15"/>
    <n v="6"/>
    <n v="1000"/>
    <n v="11"/>
    <n v="66000"/>
    <n v="0.23"/>
    <n v="15180"/>
    <n v="50820"/>
    <n v="5"/>
    <n v="0"/>
    <n v="0"/>
    <n v="1"/>
    <n v="730"/>
    <n v="51550"/>
    <n v="8231"/>
    <n v="43319"/>
  </r>
  <r>
    <n v="31114"/>
    <n v="1210"/>
    <n v="5"/>
    <x v="6"/>
    <n v="9"/>
    <n v="2800"/>
    <n v="12"/>
    <n v="302400"/>
    <n v="0.23"/>
    <n v="69552"/>
    <n v="232848"/>
    <n v="8"/>
    <n v="1"/>
    <n v="42000"/>
    <n v="0"/>
    <n v="0"/>
    <n v="274848"/>
    <n v="43883"/>
    <n v="230965"/>
  </r>
  <r>
    <n v="31114"/>
    <n v="1210"/>
    <n v="18"/>
    <x v="15"/>
    <n v="6"/>
    <n v="1000"/>
    <n v="16"/>
    <n v="96000"/>
    <n v="0.23"/>
    <n v="22080"/>
    <n v="73920"/>
    <n v="5"/>
    <n v="1"/>
    <n v="23000"/>
    <n v="0"/>
    <n v="0"/>
    <n v="96920"/>
    <n v="15475"/>
    <n v="81445"/>
  </r>
  <r>
    <n v="31114"/>
    <n v="1219"/>
    <n v="12"/>
    <x v="9"/>
    <n v="10"/>
    <n v="5400"/>
    <n v="7"/>
    <n v="378000"/>
    <n v="0.15"/>
    <n v="56700"/>
    <n v="321300"/>
    <n v="10"/>
    <n v="0"/>
    <n v="0"/>
    <n v="0"/>
    <n v="0"/>
    <n v="321300"/>
    <n v="51300"/>
    <n v="270000"/>
  </r>
  <r>
    <n v="31115"/>
    <n v="1200"/>
    <n v="8"/>
    <x v="3"/>
    <n v="3"/>
    <n v="2900"/>
    <n v="12"/>
    <n v="104400"/>
    <n v="0.23"/>
    <n v="24012"/>
    <n v="80388"/>
    <n v="2"/>
    <n v="1"/>
    <n v="14500"/>
    <n v="0"/>
    <n v="0"/>
    <n v="94888"/>
    <n v="15150"/>
    <n v="79738"/>
  </r>
  <r>
    <n v="31115"/>
    <n v="1201"/>
    <n v="18"/>
    <x v="15"/>
    <n v="2"/>
    <n v="1000"/>
    <n v="14"/>
    <n v="28000"/>
    <n v="0.23"/>
    <n v="6440"/>
    <n v="21560"/>
    <n v="1"/>
    <n v="0"/>
    <n v="0"/>
    <n v="1"/>
    <n v="730"/>
    <n v="22290"/>
    <n v="3559"/>
    <n v="18731"/>
  </r>
  <r>
    <n v="31115"/>
    <n v="1202"/>
    <n v="10"/>
    <x v="7"/>
    <n v="9"/>
    <n v="6600"/>
    <n v="14"/>
    <n v="831600"/>
    <n v="0.23"/>
    <n v="191268"/>
    <n v="640332"/>
    <n v="8"/>
    <n v="1"/>
    <n v="66000"/>
    <n v="0"/>
    <n v="0"/>
    <n v="706332"/>
    <n v="112776"/>
    <n v="593556"/>
  </r>
  <r>
    <n v="31115"/>
    <n v="1205"/>
    <n v="14"/>
    <x v="2"/>
    <n v="10"/>
    <n v="6200"/>
    <n v="2"/>
    <n v="124000"/>
    <n v="0"/>
    <n v="0"/>
    <n v="124000"/>
    <n v="8"/>
    <n v="0"/>
    <n v="0"/>
    <n v="2"/>
    <n v="7191.9999999999991"/>
    <n v="131192"/>
    <n v="20947"/>
    <n v="110245"/>
  </r>
  <r>
    <n v="31115"/>
    <n v="1210"/>
    <n v="17"/>
    <x v="16"/>
    <n v="7"/>
    <n v="1800"/>
    <n v="14"/>
    <n v="176400"/>
    <n v="0.23"/>
    <n v="40572"/>
    <n v="135828"/>
    <n v="6"/>
    <n v="1"/>
    <n v="54000"/>
    <n v="0"/>
    <n v="0"/>
    <n v="189828"/>
    <n v="30309"/>
    <n v="159519"/>
  </r>
  <r>
    <n v="31115"/>
    <n v="1212"/>
    <n v="12"/>
    <x v="9"/>
    <n v="6"/>
    <n v="5400"/>
    <n v="15"/>
    <n v="486000"/>
    <n v="0.23"/>
    <n v="111780"/>
    <n v="374220"/>
    <n v="5"/>
    <n v="0"/>
    <n v="0"/>
    <n v="1"/>
    <n v="3510"/>
    <n v="377730"/>
    <n v="60310"/>
    <n v="31742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Tabla dinámica2" cacheId="12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2">
  <location ref="A3:D22" firstHeaderRow="0" firstDataRow="1" firstDataCol="1"/>
  <pivotFields count="19">
    <pivotField showAll="0"/>
    <pivotField showAll="0"/>
    <pivotField showAll="0"/>
    <pivotField axis="axisRow" showAll="0">
      <items count="19">
        <item x="13"/>
        <item x="4"/>
        <item x="5"/>
        <item x="1"/>
        <item x="6"/>
        <item x="14"/>
        <item x="11"/>
        <item x="3"/>
        <item x="10"/>
        <item x="7"/>
        <item x="12"/>
        <item x="9"/>
        <item x="0"/>
        <item x="2"/>
        <item x="8"/>
        <item x="17"/>
        <item x="16"/>
        <item x="15"/>
        <item t="default"/>
      </items>
    </pivotField>
    <pivotField showAll="0"/>
    <pivotField numFmtId="164" showAll="0"/>
    <pivotField showAll="0"/>
    <pivotField numFmtId="164" showAll="0"/>
    <pivotField numFmtId="9" showAll="0"/>
    <pivotField numFmtId="42" showAll="0"/>
    <pivotField numFmtId="42" showAll="0"/>
    <pivotField showAll="0"/>
    <pivotField showAll="0"/>
    <pivotField numFmtId="164" showAll="0"/>
    <pivotField showAll="0"/>
    <pivotField showAll="0"/>
    <pivotField dataField="1" numFmtId="164" showAll="0"/>
    <pivotField dataField="1" numFmtId="164" showAll="0" defaultSubtotal="0"/>
    <pivotField dataField="1" numFmtId="164" showAll="0"/>
  </pivotFields>
  <rowFields count="1">
    <field x="3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a de total a pagar" fld="16" baseField="0" baseItem="0"/>
    <dataField name="Suma de iva" fld="17" baseField="0" baseItem="0"/>
    <dataField name="Suma de valor neto" fld="18" baseField="0" baseItem="0"/>
  </dataField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</chartFormats>
  <pivotTableStyleInfo name="PivotStyleLight1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 dinámica4" cacheId="17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:B22" firstHeaderRow="1" firstDataRow="1" firstDataCol="1"/>
  <pivotFields count="19">
    <pivotField showAll="0"/>
    <pivotField showAll="0"/>
    <pivotField showAll="0"/>
    <pivotField axis="axisRow" showAll="0">
      <items count="19">
        <item x="13"/>
        <item x="4"/>
        <item x="5"/>
        <item x="1"/>
        <item x="6"/>
        <item x="14"/>
        <item x="11"/>
        <item x="3"/>
        <item x="10"/>
        <item x="7"/>
        <item x="12"/>
        <item x="9"/>
        <item x="0"/>
        <item x="2"/>
        <item x="8"/>
        <item x="17"/>
        <item x="16"/>
        <item x="15"/>
        <item t="default"/>
      </items>
    </pivotField>
    <pivotField showAll="0"/>
    <pivotField numFmtId="164" showAll="0"/>
    <pivotField showAll="0"/>
    <pivotField numFmtId="164" showAll="0"/>
    <pivotField numFmtId="9" showAll="0"/>
    <pivotField dataField="1" numFmtId="42" showAll="0"/>
    <pivotField numFmtId="42" showAll="0"/>
    <pivotField showAll="0"/>
    <pivotField showAll="0"/>
    <pivotField numFmtId="164" showAll="0"/>
    <pivotField showAll="0"/>
    <pivotField showAll="0"/>
    <pivotField numFmtId="164" showAll="0"/>
    <pivotField numFmtId="164" showAll="0"/>
    <pivotField numFmtId="164" showAll="0"/>
  </pivotFields>
  <rowFields count="1">
    <field x="3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Items count="1">
    <i/>
  </colItems>
  <dataFields count="1">
    <dataField name="Suma de valor del descuento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2" name="tablaproductos" displayName="tablaproductos" ref="A1:G19" totalsRowShown="0" headerRowDxfId="11">
  <autoFilter ref="A1:G19"/>
  <tableColumns count="7">
    <tableColumn id="1" name="Codigo"/>
    <tableColumn id="2" name="Producto" dataDxfId="17"/>
    <tableColumn id="3" name="Valor x día" dataDxfId="16" dataCellStyle="Millares [0]"/>
    <tableColumn id="4" name="Dcto una semana" dataDxfId="15"/>
    <tableColumn id="5" name="2da Semana o más" dataDxfId="14"/>
    <tableColumn id="6" name="Valor reparación" dataDxfId="13" dataCellStyle="Millares [0]"/>
    <tableColumn id="7" name="Valor Reposición" dataDxfId="12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id="1" name="tablaguiadevolucion" displayName="tablaguiadevolucion" ref="A1:S138" totalsRowShown="0" headerRowDxfId="18">
  <autoFilter ref="A1:S138"/>
  <tableColumns count="19">
    <tableColumn id="1" name="Nro. Gdevolución"/>
    <tableColumn id="2" name="Nro. Gdespacho"/>
    <tableColumn id="3" name="Artículo"/>
    <tableColumn id="10" name="nombre producto" dataDxfId="10">
      <calculatedColumnFormula>VLOOKUP(tablaguiadevolucion[[#This Row],[Artículo]],tablaproductos[],2,FALSE)</calculatedColumnFormula>
    </tableColumn>
    <tableColumn id="4" name="Cantidad"/>
    <tableColumn id="11" name="valorxdia" dataDxfId="9">
      <calculatedColumnFormula>VLOOKUP(tablaguiadevolucion[[#This Row],[Artículo]],tablaproductos[],3,FALSE)</calculatedColumnFormula>
    </tableColumn>
    <tableColumn id="5" name="Días Reales"/>
    <tableColumn id="12" name="valor sin descuengto" dataDxfId="8">
      <calculatedColumnFormula>tablaguiadevolucion[[#This Row],[Cantidad]]*tablaguiadevolucion[[#This Row],[valorxdia]]*tablaguiadevolucion[[#This Row],[Días Reales]]</calculatedColumnFormula>
    </tableColumn>
    <tableColumn id="13" name="% descuento" dataDxfId="7" dataCellStyle="Millares [0]">
      <calculatedColumnFormula>IF(tablaguiadevolucion[[#This Row],[Días Reales]]&lt;5,0%,IF(tablaguiadevolucion[[#This Row],[Días Reales]]&lt;10,VLOOKUP(tablaguiadevolucion[[#This Row],[Artículo]],tablaproductos[],4,FALSE),VLOOKUP(tablaguiadevolucion[[#This Row],[Artículo]],tablaproductos[],5,FALSE)))</calculatedColumnFormula>
    </tableColumn>
    <tableColumn id="15" name="valor del descuento" dataDxfId="6" dataCellStyle="Porcentaje">
      <calculatedColumnFormula>ROUND(tablaguiadevolucion[[#This Row],[valor sin descuengto]]*tablaguiadevolucion[[#This Row],[% descuento]],0)</calculatedColumnFormula>
    </tableColumn>
    <tableColumn id="16" name="valor a cobrar x dia " dataDxfId="5" dataCellStyle="Moneda [0]">
      <calculatedColumnFormula>tablaguiadevolucion[[#This Row],[valor sin descuengto]]-tablaguiadevolucion[[#This Row],[valor del descuento]]</calculatedColumnFormula>
    </tableColumn>
    <tableColumn id="6" name="Operativos"/>
    <tableColumn id="7" name="Irreparables"/>
    <tableColumn id="17" name="valor x reposicion" dataDxfId="4">
      <calculatedColumnFormula>tablaguiadevolucion[[#This Row],[Irreparables]]*VLOOKUP(tablaguiadevolucion[[#This Row],[Artículo]],tablaproductos[],7,FALSE)</calculatedColumnFormula>
    </tableColumn>
    <tableColumn id="8" name="Reparables"/>
    <tableColumn id="18" name="valor x reparacion" dataDxfId="3">
      <calculatedColumnFormula>tablaguiadevolucion[[#This Row],[Reparables]]*VLOOKUP(tablaguiadevolucion[[#This Row],[Artículo]],tablaproductos[],6,FALSE)</calculatedColumnFormula>
    </tableColumn>
    <tableColumn id="19" name="total a pagar" dataDxfId="2">
      <calculatedColumnFormula>tablaguiadevolucion[[#This Row],[valor a cobrar x dia ]]+tablaguiadevolucion[[#This Row],[valor x reposicion]]+tablaguiadevolucion[[#This Row],[valor x reparacion]]</calculatedColumnFormula>
    </tableColumn>
    <tableColumn id="22" name="iva" dataDxfId="0" dataCellStyle="Millares [0]">
      <calculatedColumnFormula>tablaguiadevolucion[[#This Row],[total a pagar]]-S2</calculatedColumnFormula>
    </tableColumn>
    <tableColumn id="20" name="valor neto" dataDxfId="1">
      <calculatedColumnFormula>ROUND(tablaguiadevolucion[[#This Row],[total a pagar]]/1.19,0)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B11" sqref="B11"/>
    </sheetView>
  </sheetViews>
  <sheetFormatPr baseColWidth="10" defaultRowHeight="15" x14ac:dyDescent="0.25"/>
  <cols>
    <col min="1" max="1" width="9.28515625" customWidth="1"/>
    <col min="2" max="2" width="38.5703125" style="6" customWidth="1"/>
    <col min="3" max="3" width="12.42578125" customWidth="1"/>
    <col min="4" max="4" width="18.140625" customWidth="1"/>
    <col min="5" max="5" width="19.28515625" customWidth="1"/>
    <col min="6" max="6" width="17.7109375" customWidth="1"/>
    <col min="7" max="7" width="18" customWidth="1"/>
  </cols>
  <sheetData>
    <row r="1" spans="1:8" x14ac:dyDescent="0.25">
      <c r="A1" s="1" t="s">
        <v>0</v>
      </c>
      <c r="B1" s="5" t="s">
        <v>1</v>
      </c>
      <c r="C1" s="1" t="s">
        <v>26</v>
      </c>
      <c r="D1" s="1" t="s">
        <v>27</v>
      </c>
      <c r="E1" s="1" t="s">
        <v>28</v>
      </c>
      <c r="F1" s="1" t="s">
        <v>41</v>
      </c>
      <c r="G1" s="1" t="s">
        <v>42</v>
      </c>
    </row>
    <row r="2" spans="1:8" ht="15.75" x14ac:dyDescent="0.25">
      <c r="A2">
        <v>1</v>
      </c>
      <c r="B2" s="2" t="s">
        <v>5</v>
      </c>
      <c r="C2" s="8">
        <v>2000</v>
      </c>
      <c r="D2" s="3">
        <v>0.15</v>
      </c>
      <c r="E2" s="3">
        <v>0.23</v>
      </c>
      <c r="F2" s="8">
        <v>1080</v>
      </c>
      <c r="G2" s="9">
        <v>40000</v>
      </c>
      <c r="H2" s="9"/>
    </row>
    <row r="3" spans="1:8" ht="15.75" x14ac:dyDescent="0.25">
      <c r="A3">
        <v>2</v>
      </c>
      <c r="B3" s="2" t="s">
        <v>4</v>
      </c>
      <c r="C3" s="8">
        <v>7500</v>
      </c>
      <c r="D3" s="3">
        <v>0.15</v>
      </c>
      <c r="E3" s="3">
        <v>0.23</v>
      </c>
      <c r="F3" s="8">
        <v>4125</v>
      </c>
      <c r="G3" s="9">
        <v>225000</v>
      </c>
      <c r="H3" s="9"/>
    </row>
    <row r="4" spans="1:8" ht="15.75" x14ac:dyDescent="0.25">
      <c r="A4">
        <v>3</v>
      </c>
      <c r="B4" s="2" t="s">
        <v>2</v>
      </c>
      <c r="C4" s="8">
        <v>9000</v>
      </c>
      <c r="D4" s="3">
        <v>0.15</v>
      </c>
      <c r="E4" s="3">
        <v>0.23</v>
      </c>
      <c r="F4" s="8">
        <v>5940</v>
      </c>
      <c r="G4" s="9">
        <v>450000</v>
      </c>
      <c r="H4" s="9"/>
    </row>
    <row r="5" spans="1:8" ht="15.75" x14ac:dyDescent="0.25">
      <c r="A5">
        <v>4</v>
      </c>
      <c r="B5" s="2" t="s">
        <v>3</v>
      </c>
      <c r="C5" s="8">
        <v>11000</v>
      </c>
      <c r="D5" s="3">
        <v>0.15</v>
      </c>
      <c r="E5" s="3">
        <v>0.23</v>
      </c>
      <c r="F5" s="8">
        <v>6820</v>
      </c>
      <c r="G5" s="9">
        <v>715000</v>
      </c>
      <c r="H5" s="9"/>
    </row>
    <row r="6" spans="1:8" ht="15.75" x14ac:dyDescent="0.25">
      <c r="A6">
        <v>5</v>
      </c>
      <c r="B6" s="2" t="s">
        <v>9</v>
      </c>
      <c r="C6" s="8">
        <v>2800</v>
      </c>
      <c r="D6" s="3">
        <v>0.15</v>
      </c>
      <c r="E6" s="3">
        <v>0.23</v>
      </c>
      <c r="F6" s="8">
        <v>2044</v>
      </c>
      <c r="G6" s="9">
        <v>42000</v>
      </c>
      <c r="H6" s="9"/>
    </row>
    <row r="7" spans="1:8" ht="15.75" x14ac:dyDescent="0.25">
      <c r="A7">
        <v>6</v>
      </c>
      <c r="B7" s="2" t="s">
        <v>8</v>
      </c>
      <c r="C7" s="8">
        <v>1600</v>
      </c>
      <c r="D7" s="3">
        <v>0.15</v>
      </c>
      <c r="E7" s="3">
        <v>0.23</v>
      </c>
      <c r="F7" s="8">
        <v>1008</v>
      </c>
      <c r="G7" s="9">
        <v>24000</v>
      </c>
      <c r="H7" s="9"/>
    </row>
    <row r="8" spans="1:8" ht="15.75" x14ac:dyDescent="0.25">
      <c r="A8">
        <v>7</v>
      </c>
      <c r="B8" s="2" t="s">
        <v>7</v>
      </c>
      <c r="C8" s="8">
        <v>1300</v>
      </c>
      <c r="D8" s="3">
        <v>0.15</v>
      </c>
      <c r="E8" s="3">
        <v>0.23</v>
      </c>
      <c r="F8" s="8">
        <v>819</v>
      </c>
      <c r="G8" s="9">
        <v>58500</v>
      </c>
      <c r="H8" s="9"/>
    </row>
    <row r="9" spans="1:8" ht="15.75" x14ac:dyDescent="0.25">
      <c r="A9">
        <v>8</v>
      </c>
      <c r="B9" s="2" t="s">
        <v>16</v>
      </c>
      <c r="C9" s="8">
        <v>2900</v>
      </c>
      <c r="D9" s="3">
        <v>0.15</v>
      </c>
      <c r="E9" s="3">
        <v>0.23</v>
      </c>
      <c r="F9" s="8">
        <v>2000.9999999999998</v>
      </c>
      <c r="G9" s="9">
        <v>14500</v>
      </c>
      <c r="H9" s="9"/>
    </row>
    <row r="10" spans="1:8" ht="15.75" x14ac:dyDescent="0.25">
      <c r="A10">
        <v>9</v>
      </c>
      <c r="B10" s="2" t="s">
        <v>6</v>
      </c>
      <c r="C10" s="8">
        <v>2600</v>
      </c>
      <c r="D10" s="3">
        <v>0.15</v>
      </c>
      <c r="E10" s="3">
        <v>0.23</v>
      </c>
      <c r="F10" s="8">
        <v>1976</v>
      </c>
      <c r="G10" s="9">
        <v>13000</v>
      </c>
      <c r="H10" s="9"/>
    </row>
    <row r="11" spans="1:8" ht="15.75" x14ac:dyDescent="0.25">
      <c r="A11">
        <v>10</v>
      </c>
      <c r="B11" s="2" t="s">
        <v>10</v>
      </c>
      <c r="C11" s="8">
        <v>6600</v>
      </c>
      <c r="D11" s="3">
        <v>0.15</v>
      </c>
      <c r="E11" s="3">
        <v>0.23</v>
      </c>
      <c r="F11" s="8">
        <v>3696.0000000000005</v>
      </c>
      <c r="G11" s="9">
        <v>66000</v>
      </c>
      <c r="H11" s="9"/>
    </row>
    <row r="12" spans="1:8" ht="15.75" x14ac:dyDescent="0.25">
      <c r="A12">
        <v>11</v>
      </c>
      <c r="B12" s="2" t="s">
        <v>11</v>
      </c>
      <c r="C12" s="8">
        <v>6500</v>
      </c>
      <c r="D12" s="3">
        <v>0.15</v>
      </c>
      <c r="E12" s="3">
        <v>0.23</v>
      </c>
      <c r="F12" s="8">
        <v>3704.9999999999995</v>
      </c>
      <c r="G12" s="9">
        <v>78000</v>
      </c>
      <c r="H12" s="9"/>
    </row>
    <row r="13" spans="1:8" ht="15.75" x14ac:dyDescent="0.25">
      <c r="A13">
        <v>12</v>
      </c>
      <c r="B13" s="2" t="s">
        <v>17</v>
      </c>
      <c r="C13" s="8">
        <v>5400</v>
      </c>
      <c r="D13" s="3">
        <v>0.15</v>
      </c>
      <c r="E13" s="3">
        <v>0.23</v>
      </c>
      <c r="F13" s="8">
        <v>3510</v>
      </c>
      <c r="G13" s="9">
        <v>70200</v>
      </c>
      <c r="H13" s="9"/>
    </row>
    <row r="14" spans="1:8" ht="15.75" x14ac:dyDescent="0.25">
      <c r="A14">
        <v>13</v>
      </c>
      <c r="B14" s="2" t="s">
        <v>18</v>
      </c>
      <c r="C14" s="8">
        <v>5600</v>
      </c>
      <c r="D14" s="3">
        <v>0.15</v>
      </c>
      <c r="E14" s="3">
        <v>0.23</v>
      </c>
      <c r="F14" s="8">
        <v>4032</v>
      </c>
      <c r="G14" s="9">
        <v>72800</v>
      </c>
      <c r="H14" s="9"/>
    </row>
    <row r="15" spans="1:8" ht="15.75" x14ac:dyDescent="0.25">
      <c r="A15">
        <v>14</v>
      </c>
      <c r="B15" s="2" t="s">
        <v>12</v>
      </c>
      <c r="C15" s="8">
        <v>6200</v>
      </c>
      <c r="D15" s="3">
        <v>0.15</v>
      </c>
      <c r="E15" s="3">
        <v>0.23</v>
      </c>
      <c r="F15" s="8">
        <v>3595.9999999999995</v>
      </c>
      <c r="G15" s="9">
        <v>124000</v>
      </c>
      <c r="H15" s="9"/>
    </row>
    <row r="16" spans="1:8" ht="15.75" x14ac:dyDescent="0.25">
      <c r="A16">
        <v>15</v>
      </c>
      <c r="B16" s="2" t="s">
        <v>13</v>
      </c>
      <c r="C16" s="8">
        <v>11000</v>
      </c>
      <c r="D16" s="3">
        <v>0.15</v>
      </c>
      <c r="E16" s="3">
        <v>0.23</v>
      </c>
      <c r="F16" s="8">
        <v>6160.0000000000009</v>
      </c>
      <c r="G16" s="9">
        <v>550000</v>
      </c>
      <c r="H16" s="9"/>
    </row>
    <row r="17" spans="1:8" ht="15.75" x14ac:dyDescent="0.25">
      <c r="A17">
        <v>16</v>
      </c>
      <c r="B17" s="2" t="s">
        <v>14</v>
      </c>
      <c r="C17" s="8">
        <v>1600</v>
      </c>
      <c r="D17" s="3">
        <v>0.15</v>
      </c>
      <c r="E17" s="3">
        <v>0.23</v>
      </c>
      <c r="F17" s="8">
        <v>1200</v>
      </c>
      <c r="G17" s="9">
        <v>52800</v>
      </c>
      <c r="H17" s="9"/>
    </row>
    <row r="18" spans="1:8" ht="15.75" x14ac:dyDescent="0.25">
      <c r="A18">
        <v>17</v>
      </c>
      <c r="B18" s="2" t="s">
        <v>19</v>
      </c>
      <c r="C18" s="8">
        <v>1800</v>
      </c>
      <c r="D18" s="3">
        <v>0.15</v>
      </c>
      <c r="E18" s="3">
        <v>0.23</v>
      </c>
      <c r="F18" s="8">
        <v>1242</v>
      </c>
      <c r="G18" s="9">
        <v>54000</v>
      </c>
      <c r="H18" s="9"/>
    </row>
    <row r="19" spans="1:8" ht="15.75" x14ac:dyDescent="0.25">
      <c r="A19">
        <v>18</v>
      </c>
      <c r="B19" s="2" t="s">
        <v>15</v>
      </c>
      <c r="C19" s="8">
        <v>1000</v>
      </c>
      <c r="D19" s="3">
        <v>0.15</v>
      </c>
      <c r="E19" s="3">
        <v>0.23</v>
      </c>
      <c r="F19" s="8">
        <v>730</v>
      </c>
      <c r="G19" s="9">
        <v>23000</v>
      </c>
      <c r="H19" s="9"/>
    </row>
    <row r="21" spans="1:8" ht="15.75" x14ac:dyDescent="0.25">
      <c r="B21" s="10" t="s">
        <v>36</v>
      </c>
    </row>
    <row r="22" spans="1:8" ht="15.75" x14ac:dyDescent="0.25">
      <c r="B22" s="2" t="s">
        <v>31</v>
      </c>
    </row>
    <row r="23" spans="1:8" ht="15.75" x14ac:dyDescent="0.25">
      <c r="B23" s="2" t="s">
        <v>37</v>
      </c>
    </row>
    <row r="24" spans="1:8" ht="15.75" x14ac:dyDescent="0.25">
      <c r="B24" s="2"/>
    </row>
    <row r="25" spans="1:8" ht="15.75" x14ac:dyDescent="0.25">
      <c r="B25" s="7" t="s">
        <v>32</v>
      </c>
      <c r="C25" s="1" t="s">
        <v>29</v>
      </c>
      <c r="D25" s="1" t="s">
        <v>22</v>
      </c>
      <c r="E25" s="1" t="s">
        <v>30</v>
      </c>
    </row>
    <row r="26" spans="1:8" ht="15.75" x14ac:dyDescent="0.25">
      <c r="B26" s="2" t="s">
        <v>13</v>
      </c>
      <c r="C26" s="4">
        <v>11000</v>
      </c>
      <c r="D26">
        <v>3</v>
      </c>
      <c r="E26" s="8">
        <f>D26*C26</f>
        <v>33000</v>
      </c>
    </row>
    <row r="27" spans="1:8" ht="15.75" x14ac:dyDescent="0.25">
      <c r="B27" s="2" t="s">
        <v>13</v>
      </c>
      <c r="C27" s="4">
        <v>11000</v>
      </c>
      <c r="D27">
        <v>5</v>
      </c>
      <c r="E27" s="8">
        <f>(C27*D27)-(C27*D27)*15%</f>
        <v>46750</v>
      </c>
      <c r="F27" t="s">
        <v>33</v>
      </c>
    </row>
    <row r="28" spans="1:8" ht="15.75" x14ac:dyDescent="0.25">
      <c r="B28" s="2" t="s">
        <v>13</v>
      </c>
      <c r="C28" s="8">
        <v>11000</v>
      </c>
      <c r="D28">
        <v>7</v>
      </c>
      <c r="E28" s="9">
        <f>(C28*D28)-(C28*D28)*15%</f>
        <v>65450</v>
      </c>
      <c r="F28" t="s">
        <v>33</v>
      </c>
    </row>
    <row r="29" spans="1:8" ht="15.75" x14ac:dyDescent="0.25">
      <c r="B29" s="2" t="s">
        <v>13</v>
      </c>
      <c r="C29" s="8">
        <v>11000</v>
      </c>
      <c r="D29">
        <v>10</v>
      </c>
      <c r="E29" s="9">
        <f>(C29*D29)-(C29*D29)*23%</f>
        <v>84700</v>
      </c>
      <c r="F29" t="s">
        <v>34</v>
      </c>
    </row>
    <row r="30" spans="1:8" x14ac:dyDescent="0.25">
      <c r="D30" s="1" t="s">
        <v>35</v>
      </c>
    </row>
  </sheetData>
  <sortState ref="B2:B19">
    <sortCondition ref="B1"/>
  </sortState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workbookViewId="0">
      <selection activeCell="C1" sqref="C1"/>
    </sheetView>
  </sheetViews>
  <sheetFormatPr baseColWidth="10" defaultRowHeight="15" x14ac:dyDescent="0.25"/>
  <sheetData>
    <row r="1" spans="1:4" x14ac:dyDescent="0.25">
      <c r="A1" s="1" t="s">
        <v>23</v>
      </c>
      <c r="B1" s="1" t="s">
        <v>20</v>
      </c>
      <c r="C1" s="1" t="s">
        <v>21</v>
      </c>
      <c r="D1" s="1" t="s">
        <v>43</v>
      </c>
    </row>
    <row r="2" spans="1:4" x14ac:dyDescent="0.25">
      <c r="A2">
        <v>1200</v>
      </c>
      <c r="B2">
        <v>8</v>
      </c>
      <c r="C2">
        <v>3</v>
      </c>
      <c r="D2">
        <v>12</v>
      </c>
    </row>
    <row r="3" spans="1:4" x14ac:dyDescent="0.25">
      <c r="A3">
        <v>1200</v>
      </c>
      <c r="B3">
        <v>13</v>
      </c>
      <c r="C3">
        <v>5</v>
      </c>
      <c r="D3">
        <v>6</v>
      </c>
    </row>
    <row r="4" spans="1:4" x14ac:dyDescent="0.25">
      <c r="A4">
        <v>1200</v>
      </c>
      <c r="B4">
        <v>12</v>
      </c>
      <c r="C4">
        <v>2</v>
      </c>
      <c r="D4">
        <v>3</v>
      </c>
    </row>
    <row r="5" spans="1:4" x14ac:dyDescent="0.25">
      <c r="A5">
        <v>1201</v>
      </c>
      <c r="B5">
        <v>3</v>
      </c>
      <c r="C5">
        <v>4</v>
      </c>
      <c r="D5">
        <v>2</v>
      </c>
    </row>
    <row r="6" spans="1:4" x14ac:dyDescent="0.25">
      <c r="A6">
        <v>1201</v>
      </c>
      <c r="B6">
        <v>1</v>
      </c>
      <c r="C6">
        <v>4</v>
      </c>
      <c r="D6">
        <v>10</v>
      </c>
    </row>
    <row r="7" spans="1:4" x14ac:dyDescent="0.25">
      <c r="A7">
        <v>1201</v>
      </c>
      <c r="B7">
        <v>16</v>
      </c>
      <c r="C7">
        <v>4</v>
      </c>
      <c r="D7">
        <v>10</v>
      </c>
    </row>
    <row r="8" spans="1:4" x14ac:dyDescent="0.25">
      <c r="A8">
        <v>1201</v>
      </c>
      <c r="B8">
        <v>4</v>
      </c>
      <c r="C8">
        <v>6</v>
      </c>
      <c r="D8">
        <v>13</v>
      </c>
    </row>
    <row r="9" spans="1:4" x14ac:dyDescent="0.25">
      <c r="A9">
        <v>1201</v>
      </c>
      <c r="B9">
        <v>3</v>
      </c>
      <c r="C9">
        <v>8</v>
      </c>
      <c r="D9">
        <v>9</v>
      </c>
    </row>
    <row r="10" spans="1:4" x14ac:dyDescent="0.25">
      <c r="A10">
        <v>1201</v>
      </c>
      <c r="B10">
        <v>13</v>
      </c>
      <c r="C10">
        <v>2</v>
      </c>
      <c r="D10">
        <v>15</v>
      </c>
    </row>
    <row r="11" spans="1:4" x14ac:dyDescent="0.25">
      <c r="A11">
        <v>1201</v>
      </c>
      <c r="B11">
        <v>18</v>
      </c>
      <c r="C11">
        <v>2</v>
      </c>
      <c r="D11">
        <v>13</v>
      </c>
    </row>
    <row r="12" spans="1:4" x14ac:dyDescent="0.25">
      <c r="A12">
        <v>1202</v>
      </c>
      <c r="B12">
        <v>9</v>
      </c>
      <c r="C12">
        <v>6</v>
      </c>
      <c r="D12">
        <v>4</v>
      </c>
    </row>
    <row r="13" spans="1:4" x14ac:dyDescent="0.25">
      <c r="A13">
        <v>1202</v>
      </c>
      <c r="B13">
        <v>3</v>
      </c>
      <c r="C13">
        <v>7</v>
      </c>
      <c r="D13">
        <v>10</v>
      </c>
    </row>
    <row r="14" spans="1:4" x14ac:dyDescent="0.25">
      <c r="A14">
        <v>1202</v>
      </c>
      <c r="B14">
        <v>5</v>
      </c>
      <c r="C14">
        <v>7</v>
      </c>
      <c r="D14">
        <v>3</v>
      </c>
    </row>
    <row r="15" spans="1:4" x14ac:dyDescent="0.25">
      <c r="A15">
        <v>1202</v>
      </c>
      <c r="B15">
        <v>10</v>
      </c>
      <c r="C15">
        <v>9</v>
      </c>
      <c r="D15">
        <v>13</v>
      </c>
    </row>
    <row r="16" spans="1:4" x14ac:dyDescent="0.25">
      <c r="A16">
        <v>1202</v>
      </c>
      <c r="B16">
        <v>3</v>
      </c>
      <c r="C16">
        <v>4</v>
      </c>
      <c r="D16">
        <v>6</v>
      </c>
    </row>
    <row r="17" spans="1:4" x14ac:dyDescent="0.25">
      <c r="A17">
        <v>1202</v>
      </c>
      <c r="B17">
        <v>18</v>
      </c>
      <c r="C17">
        <v>2</v>
      </c>
      <c r="D17">
        <v>7</v>
      </c>
    </row>
    <row r="18" spans="1:4" x14ac:dyDescent="0.25">
      <c r="A18">
        <v>1202</v>
      </c>
      <c r="B18">
        <v>14</v>
      </c>
      <c r="C18">
        <v>1</v>
      </c>
      <c r="D18">
        <v>13</v>
      </c>
    </row>
    <row r="19" spans="1:4" x14ac:dyDescent="0.25">
      <c r="A19">
        <v>1202</v>
      </c>
      <c r="B19">
        <v>9</v>
      </c>
      <c r="C19">
        <v>9</v>
      </c>
      <c r="D19">
        <v>2</v>
      </c>
    </row>
    <row r="20" spans="1:4" x14ac:dyDescent="0.25">
      <c r="A20">
        <v>1202</v>
      </c>
      <c r="B20">
        <v>5</v>
      </c>
      <c r="C20">
        <v>2</v>
      </c>
      <c r="D20">
        <v>6</v>
      </c>
    </row>
    <row r="21" spans="1:4" x14ac:dyDescent="0.25">
      <c r="A21">
        <v>1203</v>
      </c>
      <c r="B21">
        <v>3</v>
      </c>
      <c r="C21">
        <v>6</v>
      </c>
      <c r="D21">
        <v>9</v>
      </c>
    </row>
    <row r="22" spans="1:4" x14ac:dyDescent="0.25">
      <c r="A22">
        <v>1203</v>
      </c>
      <c r="B22">
        <v>15</v>
      </c>
      <c r="C22">
        <v>5</v>
      </c>
      <c r="D22">
        <v>4</v>
      </c>
    </row>
    <row r="23" spans="1:4" x14ac:dyDescent="0.25">
      <c r="A23">
        <v>1203</v>
      </c>
      <c r="B23">
        <v>4</v>
      </c>
      <c r="C23">
        <v>10</v>
      </c>
      <c r="D23">
        <v>5</v>
      </c>
    </row>
    <row r="24" spans="1:4" x14ac:dyDescent="0.25">
      <c r="A24">
        <v>1203</v>
      </c>
      <c r="B24">
        <v>5</v>
      </c>
      <c r="C24">
        <v>2</v>
      </c>
      <c r="D24">
        <v>9</v>
      </c>
    </row>
    <row r="25" spans="1:4" x14ac:dyDescent="0.25">
      <c r="A25">
        <v>1203</v>
      </c>
      <c r="B25">
        <v>7</v>
      </c>
      <c r="C25">
        <v>8</v>
      </c>
      <c r="D25">
        <v>8</v>
      </c>
    </row>
    <row r="26" spans="1:4" x14ac:dyDescent="0.25">
      <c r="A26">
        <v>1203</v>
      </c>
      <c r="B26">
        <v>1</v>
      </c>
      <c r="C26">
        <v>1</v>
      </c>
      <c r="D26">
        <v>15</v>
      </c>
    </row>
    <row r="27" spans="1:4" x14ac:dyDescent="0.25">
      <c r="A27">
        <v>1203</v>
      </c>
      <c r="B27">
        <v>4</v>
      </c>
      <c r="C27">
        <v>9</v>
      </c>
      <c r="D27">
        <v>12</v>
      </c>
    </row>
    <row r="28" spans="1:4" x14ac:dyDescent="0.25">
      <c r="A28">
        <v>1203</v>
      </c>
      <c r="B28">
        <v>14</v>
      </c>
      <c r="C28">
        <v>4</v>
      </c>
      <c r="D28">
        <v>2</v>
      </c>
    </row>
    <row r="29" spans="1:4" x14ac:dyDescent="0.25">
      <c r="A29">
        <v>1204</v>
      </c>
      <c r="B29">
        <v>14</v>
      </c>
      <c r="C29">
        <v>9</v>
      </c>
      <c r="D29">
        <v>10</v>
      </c>
    </row>
    <row r="30" spans="1:4" x14ac:dyDescent="0.25">
      <c r="A30">
        <v>1204</v>
      </c>
      <c r="B30">
        <v>5</v>
      </c>
      <c r="C30">
        <v>4</v>
      </c>
      <c r="D30">
        <v>6</v>
      </c>
    </row>
    <row r="31" spans="1:4" x14ac:dyDescent="0.25">
      <c r="A31">
        <v>1204</v>
      </c>
      <c r="B31">
        <v>13</v>
      </c>
      <c r="C31">
        <v>1</v>
      </c>
      <c r="D31">
        <v>5</v>
      </c>
    </row>
    <row r="32" spans="1:4" x14ac:dyDescent="0.25">
      <c r="A32">
        <v>1204</v>
      </c>
      <c r="B32">
        <v>2</v>
      </c>
      <c r="C32">
        <v>7</v>
      </c>
      <c r="D32">
        <v>7</v>
      </c>
    </row>
    <row r="33" spans="1:4" x14ac:dyDescent="0.25">
      <c r="A33">
        <v>1204</v>
      </c>
      <c r="B33">
        <v>10</v>
      </c>
      <c r="C33">
        <v>3</v>
      </c>
      <c r="D33">
        <v>11</v>
      </c>
    </row>
    <row r="34" spans="1:4" x14ac:dyDescent="0.25">
      <c r="A34">
        <v>1204</v>
      </c>
      <c r="B34">
        <v>4</v>
      </c>
      <c r="C34">
        <v>1</v>
      </c>
      <c r="D34">
        <v>14</v>
      </c>
    </row>
    <row r="35" spans="1:4" x14ac:dyDescent="0.25">
      <c r="A35">
        <v>1204</v>
      </c>
      <c r="B35">
        <v>9</v>
      </c>
      <c r="C35">
        <v>7</v>
      </c>
      <c r="D35">
        <v>6</v>
      </c>
    </row>
    <row r="36" spans="1:4" x14ac:dyDescent="0.25">
      <c r="A36">
        <v>1204</v>
      </c>
      <c r="B36">
        <v>6</v>
      </c>
      <c r="C36">
        <v>5</v>
      </c>
      <c r="D36">
        <v>6</v>
      </c>
    </row>
    <row r="37" spans="1:4" x14ac:dyDescent="0.25">
      <c r="A37">
        <v>1205</v>
      </c>
      <c r="B37">
        <v>7</v>
      </c>
      <c r="C37">
        <v>6</v>
      </c>
      <c r="D37">
        <v>14</v>
      </c>
    </row>
    <row r="38" spans="1:4" x14ac:dyDescent="0.25">
      <c r="A38">
        <v>1205</v>
      </c>
      <c r="B38">
        <v>14</v>
      </c>
      <c r="C38">
        <v>9</v>
      </c>
      <c r="D38">
        <v>7</v>
      </c>
    </row>
    <row r="39" spans="1:4" x14ac:dyDescent="0.25">
      <c r="A39">
        <v>1205</v>
      </c>
      <c r="B39">
        <v>10</v>
      </c>
      <c r="C39">
        <v>9</v>
      </c>
      <c r="D39">
        <v>9</v>
      </c>
    </row>
    <row r="40" spans="1:4" x14ac:dyDescent="0.25">
      <c r="A40">
        <v>1205</v>
      </c>
      <c r="B40">
        <v>14</v>
      </c>
      <c r="C40">
        <v>10</v>
      </c>
      <c r="D40">
        <v>2</v>
      </c>
    </row>
    <row r="41" spans="1:4" x14ac:dyDescent="0.25">
      <c r="A41">
        <v>1206</v>
      </c>
      <c r="B41">
        <v>14</v>
      </c>
      <c r="C41">
        <v>10</v>
      </c>
      <c r="D41">
        <v>6</v>
      </c>
    </row>
    <row r="42" spans="1:4" x14ac:dyDescent="0.25">
      <c r="A42">
        <v>1206</v>
      </c>
      <c r="B42">
        <v>13</v>
      </c>
      <c r="C42">
        <v>8</v>
      </c>
      <c r="D42">
        <v>11</v>
      </c>
    </row>
    <row r="43" spans="1:4" x14ac:dyDescent="0.25">
      <c r="A43">
        <v>1206</v>
      </c>
      <c r="B43">
        <v>17</v>
      </c>
      <c r="C43">
        <v>2</v>
      </c>
      <c r="D43">
        <v>4</v>
      </c>
    </row>
    <row r="44" spans="1:4" x14ac:dyDescent="0.25">
      <c r="A44">
        <v>1206</v>
      </c>
      <c r="B44">
        <v>11</v>
      </c>
      <c r="C44">
        <v>9</v>
      </c>
      <c r="D44">
        <v>13</v>
      </c>
    </row>
    <row r="45" spans="1:4" x14ac:dyDescent="0.25">
      <c r="A45">
        <v>1206</v>
      </c>
      <c r="B45">
        <v>5</v>
      </c>
      <c r="C45">
        <v>8</v>
      </c>
      <c r="D45">
        <v>6</v>
      </c>
    </row>
    <row r="46" spans="1:4" x14ac:dyDescent="0.25">
      <c r="A46">
        <v>1206</v>
      </c>
      <c r="B46">
        <v>4</v>
      </c>
      <c r="C46">
        <v>7</v>
      </c>
      <c r="D46">
        <v>7</v>
      </c>
    </row>
    <row r="47" spans="1:4" x14ac:dyDescent="0.25">
      <c r="A47">
        <v>1206</v>
      </c>
      <c r="B47">
        <v>17</v>
      </c>
      <c r="C47">
        <v>10</v>
      </c>
      <c r="D47">
        <v>10</v>
      </c>
    </row>
    <row r="48" spans="1:4" x14ac:dyDescent="0.25">
      <c r="A48">
        <v>1206</v>
      </c>
      <c r="B48">
        <v>1</v>
      </c>
      <c r="C48">
        <v>1</v>
      </c>
      <c r="D48">
        <v>11</v>
      </c>
    </row>
    <row r="49" spans="1:4" x14ac:dyDescent="0.25">
      <c r="A49">
        <v>1206</v>
      </c>
      <c r="B49">
        <v>8</v>
      </c>
      <c r="C49">
        <v>4</v>
      </c>
      <c r="D49">
        <v>10</v>
      </c>
    </row>
    <row r="50" spans="1:4" x14ac:dyDescent="0.25">
      <c r="A50">
        <v>1207</v>
      </c>
      <c r="B50">
        <v>6</v>
      </c>
      <c r="C50">
        <v>4</v>
      </c>
      <c r="D50">
        <v>7</v>
      </c>
    </row>
    <row r="51" spans="1:4" x14ac:dyDescent="0.25">
      <c r="A51">
        <v>1207</v>
      </c>
      <c r="B51">
        <v>3</v>
      </c>
      <c r="C51">
        <v>8</v>
      </c>
      <c r="D51">
        <v>11</v>
      </c>
    </row>
    <row r="52" spans="1:4" x14ac:dyDescent="0.25">
      <c r="A52">
        <v>1207</v>
      </c>
      <c r="B52">
        <v>17</v>
      </c>
      <c r="C52">
        <v>8</v>
      </c>
      <c r="D52">
        <v>10</v>
      </c>
    </row>
    <row r="53" spans="1:4" x14ac:dyDescent="0.25">
      <c r="A53">
        <v>1207</v>
      </c>
      <c r="B53">
        <v>6</v>
      </c>
      <c r="C53">
        <v>5</v>
      </c>
      <c r="D53">
        <v>3</v>
      </c>
    </row>
    <row r="54" spans="1:4" x14ac:dyDescent="0.25">
      <c r="A54">
        <v>1207</v>
      </c>
      <c r="B54">
        <v>18</v>
      </c>
      <c r="C54">
        <v>6</v>
      </c>
      <c r="D54">
        <v>12</v>
      </c>
    </row>
    <row r="55" spans="1:4" x14ac:dyDescent="0.25">
      <c r="A55">
        <v>1207</v>
      </c>
      <c r="B55">
        <v>17</v>
      </c>
      <c r="C55">
        <v>8</v>
      </c>
      <c r="D55">
        <v>15</v>
      </c>
    </row>
    <row r="56" spans="1:4" x14ac:dyDescent="0.25">
      <c r="A56">
        <v>1208</v>
      </c>
      <c r="B56">
        <v>6</v>
      </c>
      <c r="C56">
        <v>2</v>
      </c>
      <c r="D56">
        <v>4</v>
      </c>
    </row>
    <row r="57" spans="1:4" x14ac:dyDescent="0.25">
      <c r="A57">
        <v>1208</v>
      </c>
      <c r="B57">
        <v>7</v>
      </c>
      <c r="C57">
        <v>7</v>
      </c>
      <c r="D57">
        <v>6</v>
      </c>
    </row>
    <row r="58" spans="1:4" x14ac:dyDescent="0.25">
      <c r="A58">
        <v>1208</v>
      </c>
      <c r="B58">
        <v>6</v>
      </c>
      <c r="C58">
        <v>10</v>
      </c>
      <c r="D58">
        <v>8</v>
      </c>
    </row>
    <row r="59" spans="1:4" x14ac:dyDescent="0.25">
      <c r="A59">
        <v>1208</v>
      </c>
      <c r="B59">
        <v>11</v>
      </c>
      <c r="C59">
        <v>2</v>
      </c>
      <c r="D59">
        <v>4</v>
      </c>
    </row>
    <row r="60" spans="1:4" x14ac:dyDescent="0.25">
      <c r="A60">
        <v>1208</v>
      </c>
      <c r="B60">
        <v>14</v>
      </c>
      <c r="C60">
        <v>1</v>
      </c>
      <c r="D60">
        <v>14</v>
      </c>
    </row>
    <row r="61" spans="1:4" x14ac:dyDescent="0.25">
      <c r="A61">
        <v>1208</v>
      </c>
      <c r="B61">
        <v>10</v>
      </c>
      <c r="C61">
        <v>2</v>
      </c>
      <c r="D61">
        <v>9</v>
      </c>
    </row>
    <row r="62" spans="1:4" x14ac:dyDescent="0.25">
      <c r="A62">
        <v>1209</v>
      </c>
      <c r="B62">
        <v>14</v>
      </c>
      <c r="C62">
        <v>6</v>
      </c>
      <c r="D62">
        <v>6</v>
      </c>
    </row>
    <row r="63" spans="1:4" x14ac:dyDescent="0.25">
      <c r="A63">
        <v>1209</v>
      </c>
      <c r="B63">
        <v>14</v>
      </c>
      <c r="C63">
        <v>1</v>
      </c>
      <c r="D63">
        <v>3</v>
      </c>
    </row>
    <row r="64" spans="1:4" x14ac:dyDescent="0.25">
      <c r="A64">
        <v>1209</v>
      </c>
      <c r="B64">
        <v>4</v>
      </c>
      <c r="C64">
        <v>7</v>
      </c>
      <c r="D64">
        <v>5</v>
      </c>
    </row>
    <row r="65" spans="1:4" x14ac:dyDescent="0.25">
      <c r="A65">
        <v>1209</v>
      </c>
      <c r="B65">
        <v>18</v>
      </c>
      <c r="C65">
        <v>5</v>
      </c>
      <c r="D65">
        <v>3</v>
      </c>
    </row>
    <row r="66" spans="1:4" x14ac:dyDescent="0.25">
      <c r="A66">
        <v>1209</v>
      </c>
      <c r="B66">
        <v>7</v>
      </c>
      <c r="C66">
        <v>6</v>
      </c>
      <c r="D66">
        <v>13</v>
      </c>
    </row>
    <row r="67" spans="1:4" x14ac:dyDescent="0.25">
      <c r="A67">
        <v>1209</v>
      </c>
      <c r="B67">
        <v>9</v>
      </c>
      <c r="C67">
        <v>5</v>
      </c>
      <c r="D67">
        <v>2</v>
      </c>
    </row>
    <row r="68" spans="1:4" x14ac:dyDescent="0.25">
      <c r="A68">
        <v>1209</v>
      </c>
      <c r="B68">
        <v>18</v>
      </c>
      <c r="C68">
        <v>6</v>
      </c>
      <c r="D68">
        <v>11</v>
      </c>
    </row>
    <row r="69" spans="1:4" x14ac:dyDescent="0.25">
      <c r="A69">
        <v>1209</v>
      </c>
      <c r="B69">
        <v>5</v>
      </c>
      <c r="C69">
        <v>7</v>
      </c>
      <c r="D69">
        <v>5</v>
      </c>
    </row>
    <row r="70" spans="1:4" x14ac:dyDescent="0.25">
      <c r="A70">
        <v>1210</v>
      </c>
      <c r="B70">
        <v>8</v>
      </c>
      <c r="C70">
        <v>3</v>
      </c>
      <c r="D70">
        <v>7</v>
      </c>
    </row>
    <row r="71" spans="1:4" x14ac:dyDescent="0.25">
      <c r="A71">
        <v>1210</v>
      </c>
      <c r="B71">
        <v>1</v>
      </c>
      <c r="C71">
        <v>3</v>
      </c>
      <c r="D71">
        <v>14</v>
      </c>
    </row>
    <row r="72" spans="1:4" x14ac:dyDescent="0.25">
      <c r="A72">
        <v>1210</v>
      </c>
      <c r="B72">
        <v>15</v>
      </c>
      <c r="C72">
        <v>4</v>
      </c>
      <c r="D72">
        <v>10</v>
      </c>
    </row>
    <row r="73" spans="1:4" x14ac:dyDescent="0.25">
      <c r="A73">
        <v>1210</v>
      </c>
      <c r="B73">
        <v>5</v>
      </c>
      <c r="C73">
        <v>9</v>
      </c>
      <c r="D73">
        <v>12</v>
      </c>
    </row>
    <row r="74" spans="1:4" x14ac:dyDescent="0.25">
      <c r="A74">
        <v>1210</v>
      </c>
      <c r="B74">
        <v>2</v>
      </c>
      <c r="C74">
        <v>2</v>
      </c>
      <c r="D74">
        <v>3</v>
      </c>
    </row>
    <row r="75" spans="1:4" x14ac:dyDescent="0.25">
      <c r="A75">
        <v>1210</v>
      </c>
      <c r="B75">
        <v>17</v>
      </c>
      <c r="C75">
        <v>7</v>
      </c>
      <c r="D75">
        <v>14</v>
      </c>
    </row>
    <row r="76" spans="1:4" x14ac:dyDescent="0.25">
      <c r="A76">
        <v>1210</v>
      </c>
      <c r="B76">
        <v>18</v>
      </c>
      <c r="C76">
        <v>6</v>
      </c>
      <c r="D76">
        <v>15</v>
      </c>
    </row>
    <row r="77" spans="1:4" x14ac:dyDescent="0.25">
      <c r="A77">
        <v>1210</v>
      </c>
      <c r="B77">
        <v>3</v>
      </c>
      <c r="C77">
        <v>5</v>
      </c>
      <c r="D77">
        <v>10</v>
      </c>
    </row>
    <row r="78" spans="1:4" x14ac:dyDescent="0.25">
      <c r="A78">
        <v>1210</v>
      </c>
      <c r="B78">
        <v>4</v>
      </c>
      <c r="C78">
        <v>8</v>
      </c>
      <c r="D78">
        <v>11</v>
      </c>
    </row>
    <row r="79" spans="1:4" x14ac:dyDescent="0.25">
      <c r="A79">
        <v>1211</v>
      </c>
      <c r="B79">
        <v>15</v>
      </c>
      <c r="C79">
        <v>6</v>
      </c>
      <c r="D79">
        <v>10</v>
      </c>
    </row>
    <row r="80" spans="1:4" x14ac:dyDescent="0.25">
      <c r="A80">
        <v>1211</v>
      </c>
      <c r="B80">
        <v>14</v>
      </c>
      <c r="C80">
        <v>3</v>
      </c>
      <c r="D80">
        <v>12</v>
      </c>
    </row>
    <row r="81" spans="1:4" x14ac:dyDescent="0.25">
      <c r="A81">
        <v>1212</v>
      </c>
      <c r="B81">
        <v>7</v>
      </c>
      <c r="C81">
        <v>10</v>
      </c>
      <c r="D81">
        <v>13</v>
      </c>
    </row>
    <row r="82" spans="1:4" x14ac:dyDescent="0.25">
      <c r="A82">
        <v>1212</v>
      </c>
      <c r="B82">
        <v>2</v>
      </c>
      <c r="C82">
        <v>10</v>
      </c>
      <c r="D82">
        <v>3</v>
      </c>
    </row>
    <row r="83" spans="1:4" x14ac:dyDescent="0.25">
      <c r="A83">
        <v>1212</v>
      </c>
      <c r="B83">
        <v>12</v>
      </c>
      <c r="C83">
        <v>3</v>
      </c>
      <c r="D83">
        <v>8</v>
      </c>
    </row>
    <row r="84" spans="1:4" x14ac:dyDescent="0.25">
      <c r="A84">
        <v>1212</v>
      </c>
      <c r="B84">
        <v>12</v>
      </c>
      <c r="C84">
        <v>6</v>
      </c>
      <c r="D84">
        <v>14</v>
      </c>
    </row>
    <row r="85" spans="1:4" x14ac:dyDescent="0.25">
      <c r="A85">
        <v>1212</v>
      </c>
      <c r="B85">
        <v>18</v>
      </c>
      <c r="C85">
        <v>6</v>
      </c>
      <c r="D85">
        <v>3</v>
      </c>
    </row>
    <row r="86" spans="1:4" x14ac:dyDescent="0.25">
      <c r="A86">
        <v>1213</v>
      </c>
      <c r="B86">
        <v>4</v>
      </c>
      <c r="C86">
        <v>3</v>
      </c>
      <c r="D86">
        <v>10</v>
      </c>
    </row>
    <row r="87" spans="1:4" x14ac:dyDescent="0.25">
      <c r="A87">
        <v>1213</v>
      </c>
      <c r="B87">
        <v>15</v>
      </c>
      <c r="C87">
        <v>6</v>
      </c>
      <c r="D87">
        <v>9</v>
      </c>
    </row>
    <row r="88" spans="1:4" x14ac:dyDescent="0.25">
      <c r="A88">
        <v>1213</v>
      </c>
      <c r="B88">
        <v>2</v>
      </c>
      <c r="C88">
        <v>5</v>
      </c>
      <c r="D88">
        <v>7</v>
      </c>
    </row>
    <row r="89" spans="1:4" x14ac:dyDescent="0.25">
      <c r="A89">
        <v>1213</v>
      </c>
      <c r="B89">
        <v>15</v>
      </c>
      <c r="C89">
        <v>10</v>
      </c>
      <c r="D89">
        <v>13</v>
      </c>
    </row>
    <row r="90" spans="1:4" x14ac:dyDescent="0.25">
      <c r="A90">
        <v>1213</v>
      </c>
      <c r="B90">
        <v>9</v>
      </c>
      <c r="C90">
        <v>6</v>
      </c>
      <c r="D90">
        <v>8</v>
      </c>
    </row>
    <row r="91" spans="1:4" x14ac:dyDescent="0.25">
      <c r="A91">
        <v>1214</v>
      </c>
      <c r="B91">
        <v>18</v>
      </c>
      <c r="C91">
        <v>5</v>
      </c>
      <c r="D91">
        <v>8</v>
      </c>
    </row>
    <row r="92" spans="1:4" x14ac:dyDescent="0.25">
      <c r="A92">
        <v>1214</v>
      </c>
      <c r="B92">
        <v>4</v>
      </c>
      <c r="C92">
        <v>9</v>
      </c>
      <c r="D92">
        <v>13</v>
      </c>
    </row>
    <row r="93" spans="1:4" x14ac:dyDescent="0.25">
      <c r="A93">
        <v>1214</v>
      </c>
      <c r="B93">
        <v>10</v>
      </c>
      <c r="C93">
        <v>3</v>
      </c>
      <c r="D93">
        <v>14</v>
      </c>
    </row>
    <row r="94" spans="1:4" x14ac:dyDescent="0.25">
      <c r="A94">
        <v>1214</v>
      </c>
      <c r="B94">
        <v>12</v>
      </c>
      <c r="C94">
        <v>10</v>
      </c>
      <c r="D94">
        <v>12</v>
      </c>
    </row>
    <row r="95" spans="1:4" x14ac:dyDescent="0.25">
      <c r="A95">
        <v>1215</v>
      </c>
      <c r="B95">
        <v>1</v>
      </c>
      <c r="C95">
        <v>1</v>
      </c>
      <c r="D95">
        <v>13</v>
      </c>
    </row>
    <row r="96" spans="1:4" x14ac:dyDescent="0.25">
      <c r="A96">
        <v>1215</v>
      </c>
      <c r="B96">
        <v>14</v>
      </c>
      <c r="C96">
        <v>8</v>
      </c>
      <c r="D96">
        <v>8</v>
      </c>
    </row>
    <row r="97" spans="1:4" x14ac:dyDescent="0.25">
      <c r="A97">
        <v>1215</v>
      </c>
      <c r="B97">
        <v>11</v>
      </c>
      <c r="C97">
        <v>5</v>
      </c>
      <c r="D97">
        <v>7</v>
      </c>
    </row>
    <row r="98" spans="1:4" x14ac:dyDescent="0.25">
      <c r="A98">
        <v>1215</v>
      </c>
      <c r="B98">
        <v>6</v>
      </c>
      <c r="C98">
        <v>3</v>
      </c>
      <c r="D98">
        <v>14</v>
      </c>
    </row>
    <row r="99" spans="1:4" x14ac:dyDescent="0.25">
      <c r="A99">
        <v>1215</v>
      </c>
      <c r="B99">
        <v>9</v>
      </c>
      <c r="C99">
        <v>8</v>
      </c>
      <c r="D99">
        <v>9</v>
      </c>
    </row>
    <row r="100" spans="1:4" x14ac:dyDescent="0.25">
      <c r="A100">
        <v>1216</v>
      </c>
      <c r="B100">
        <v>9</v>
      </c>
      <c r="C100">
        <v>5</v>
      </c>
      <c r="D100">
        <v>8</v>
      </c>
    </row>
    <row r="101" spans="1:4" x14ac:dyDescent="0.25">
      <c r="A101">
        <v>1216</v>
      </c>
      <c r="B101">
        <v>12</v>
      </c>
      <c r="C101">
        <v>7</v>
      </c>
      <c r="D101">
        <v>11</v>
      </c>
    </row>
    <row r="102" spans="1:4" x14ac:dyDescent="0.25">
      <c r="A102">
        <v>1217</v>
      </c>
      <c r="B102">
        <v>13</v>
      </c>
      <c r="C102">
        <v>8</v>
      </c>
      <c r="D102">
        <v>12</v>
      </c>
    </row>
    <row r="103" spans="1:4" x14ac:dyDescent="0.25">
      <c r="A103">
        <v>1217</v>
      </c>
      <c r="B103">
        <v>4</v>
      </c>
      <c r="C103">
        <v>4</v>
      </c>
      <c r="D103">
        <v>12</v>
      </c>
    </row>
    <row r="104" spans="1:4" x14ac:dyDescent="0.25">
      <c r="A104">
        <v>1217</v>
      </c>
      <c r="B104">
        <v>16</v>
      </c>
      <c r="C104">
        <v>4</v>
      </c>
      <c r="D104">
        <v>5</v>
      </c>
    </row>
    <row r="105" spans="1:4" x14ac:dyDescent="0.25">
      <c r="A105">
        <v>1217</v>
      </c>
      <c r="B105">
        <v>2</v>
      </c>
      <c r="C105">
        <v>7</v>
      </c>
      <c r="D105">
        <v>10</v>
      </c>
    </row>
    <row r="106" spans="1:4" x14ac:dyDescent="0.25">
      <c r="A106">
        <v>1217</v>
      </c>
      <c r="B106">
        <v>15</v>
      </c>
      <c r="C106">
        <v>3</v>
      </c>
      <c r="D106">
        <v>8</v>
      </c>
    </row>
    <row r="107" spans="1:4" x14ac:dyDescent="0.25">
      <c r="A107">
        <v>1217</v>
      </c>
      <c r="B107">
        <v>2</v>
      </c>
      <c r="C107">
        <v>9</v>
      </c>
      <c r="D107">
        <v>13</v>
      </c>
    </row>
    <row r="108" spans="1:4" x14ac:dyDescent="0.25">
      <c r="A108">
        <v>1217</v>
      </c>
      <c r="B108">
        <v>8</v>
      </c>
      <c r="C108">
        <v>7</v>
      </c>
      <c r="D108">
        <v>13</v>
      </c>
    </row>
    <row r="109" spans="1:4" x14ac:dyDescent="0.25">
      <c r="A109">
        <v>1217</v>
      </c>
      <c r="B109">
        <v>11</v>
      </c>
      <c r="C109">
        <v>10</v>
      </c>
      <c r="D109">
        <v>10</v>
      </c>
    </row>
    <row r="110" spans="1:4" x14ac:dyDescent="0.25">
      <c r="A110">
        <v>1218</v>
      </c>
      <c r="B110">
        <v>3</v>
      </c>
      <c r="C110">
        <v>2</v>
      </c>
      <c r="D110">
        <v>3</v>
      </c>
    </row>
    <row r="111" spans="1:4" x14ac:dyDescent="0.25">
      <c r="A111">
        <v>1218</v>
      </c>
      <c r="B111">
        <v>7</v>
      </c>
      <c r="C111">
        <v>9</v>
      </c>
      <c r="D111">
        <v>7</v>
      </c>
    </row>
    <row r="112" spans="1:4" x14ac:dyDescent="0.25">
      <c r="A112">
        <v>1218</v>
      </c>
      <c r="B112">
        <v>12</v>
      </c>
      <c r="C112">
        <v>1</v>
      </c>
      <c r="D112">
        <v>11</v>
      </c>
    </row>
    <row r="113" spans="1:4" x14ac:dyDescent="0.25">
      <c r="A113">
        <v>1218</v>
      </c>
      <c r="B113">
        <v>1</v>
      </c>
      <c r="C113">
        <v>6</v>
      </c>
      <c r="D113">
        <v>13</v>
      </c>
    </row>
    <row r="114" spans="1:4" x14ac:dyDescent="0.25">
      <c r="A114">
        <v>1218</v>
      </c>
      <c r="B114">
        <v>12</v>
      </c>
      <c r="C114">
        <v>6</v>
      </c>
      <c r="D114">
        <v>3</v>
      </c>
    </row>
    <row r="115" spans="1:4" x14ac:dyDescent="0.25">
      <c r="A115">
        <v>1218</v>
      </c>
      <c r="B115">
        <v>7</v>
      </c>
      <c r="C115">
        <v>8</v>
      </c>
      <c r="D115">
        <v>3</v>
      </c>
    </row>
    <row r="116" spans="1:4" x14ac:dyDescent="0.25">
      <c r="A116">
        <v>1218</v>
      </c>
      <c r="B116">
        <v>3</v>
      </c>
      <c r="C116">
        <v>2</v>
      </c>
      <c r="D116">
        <v>11</v>
      </c>
    </row>
    <row r="117" spans="1:4" x14ac:dyDescent="0.25">
      <c r="A117">
        <v>1218</v>
      </c>
      <c r="B117">
        <v>1</v>
      </c>
      <c r="C117">
        <v>10</v>
      </c>
      <c r="D117">
        <v>10</v>
      </c>
    </row>
    <row r="118" spans="1:4" x14ac:dyDescent="0.25">
      <c r="A118">
        <v>1218</v>
      </c>
      <c r="B118">
        <v>4</v>
      </c>
      <c r="C118">
        <v>4</v>
      </c>
      <c r="D118">
        <v>12</v>
      </c>
    </row>
    <row r="119" spans="1:4" x14ac:dyDescent="0.25">
      <c r="A119">
        <v>1218</v>
      </c>
      <c r="B119">
        <v>6</v>
      </c>
      <c r="C119">
        <v>5</v>
      </c>
      <c r="D119">
        <v>8</v>
      </c>
    </row>
    <row r="120" spans="1:4" x14ac:dyDescent="0.25">
      <c r="A120">
        <v>1218</v>
      </c>
      <c r="B120">
        <v>3</v>
      </c>
      <c r="C120">
        <v>4</v>
      </c>
      <c r="D120">
        <v>7</v>
      </c>
    </row>
    <row r="121" spans="1:4" x14ac:dyDescent="0.25">
      <c r="A121">
        <v>1219</v>
      </c>
      <c r="B121">
        <v>8</v>
      </c>
      <c r="C121">
        <v>10</v>
      </c>
      <c r="D121">
        <v>3</v>
      </c>
    </row>
    <row r="122" spans="1:4" x14ac:dyDescent="0.25">
      <c r="A122">
        <v>1219</v>
      </c>
      <c r="B122">
        <v>6</v>
      </c>
      <c r="C122">
        <v>7</v>
      </c>
      <c r="D122">
        <v>5</v>
      </c>
    </row>
    <row r="123" spans="1:4" x14ac:dyDescent="0.25">
      <c r="A123">
        <v>1219</v>
      </c>
      <c r="B123">
        <v>14</v>
      </c>
      <c r="C123">
        <v>3</v>
      </c>
      <c r="D123">
        <v>3</v>
      </c>
    </row>
    <row r="124" spans="1:4" x14ac:dyDescent="0.25">
      <c r="A124">
        <v>1219</v>
      </c>
      <c r="B124">
        <v>9</v>
      </c>
      <c r="C124">
        <v>9</v>
      </c>
      <c r="D124">
        <v>5</v>
      </c>
    </row>
    <row r="125" spans="1:4" x14ac:dyDescent="0.25">
      <c r="A125">
        <v>1219</v>
      </c>
      <c r="B125">
        <v>4</v>
      </c>
      <c r="C125">
        <v>2</v>
      </c>
      <c r="D125">
        <v>12</v>
      </c>
    </row>
    <row r="126" spans="1:4" x14ac:dyDescent="0.25">
      <c r="A126">
        <v>1219</v>
      </c>
      <c r="B126">
        <v>6</v>
      </c>
      <c r="C126">
        <v>5</v>
      </c>
      <c r="D126">
        <v>12</v>
      </c>
    </row>
    <row r="127" spans="1:4" x14ac:dyDescent="0.25">
      <c r="A127">
        <v>1219</v>
      </c>
      <c r="B127">
        <v>15</v>
      </c>
      <c r="C127">
        <v>9</v>
      </c>
      <c r="D127">
        <v>14</v>
      </c>
    </row>
    <row r="128" spans="1:4" x14ac:dyDescent="0.25">
      <c r="A128">
        <v>1219</v>
      </c>
      <c r="B128">
        <v>3</v>
      </c>
      <c r="C128">
        <v>5</v>
      </c>
      <c r="D128">
        <v>6</v>
      </c>
    </row>
    <row r="129" spans="1:4" x14ac:dyDescent="0.25">
      <c r="A129">
        <v>1219</v>
      </c>
      <c r="B129">
        <v>2</v>
      </c>
      <c r="C129">
        <v>4</v>
      </c>
      <c r="D129">
        <v>12</v>
      </c>
    </row>
    <row r="130" spans="1:4" x14ac:dyDescent="0.25">
      <c r="A130">
        <v>1219</v>
      </c>
      <c r="B130">
        <v>3</v>
      </c>
      <c r="C130">
        <v>2</v>
      </c>
      <c r="D130">
        <v>13</v>
      </c>
    </row>
    <row r="131" spans="1:4" x14ac:dyDescent="0.25">
      <c r="A131">
        <v>1219</v>
      </c>
      <c r="B131">
        <v>12</v>
      </c>
      <c r="C131">
        <v>10</v>
      </c>
      <c r="D131">
        <v>7</v>
      </c>
    </row>
    <row r="132" spans="1:4" x14ac:dyDescent="0.25">
      <c r="A132">
        <v>1220</v>
      </c>
      <c r="B132">
        <v>12</v>
      </c>
      <c r="C132">
        <v>4</v>
      </c>
      <c r="D132">
        <v>9</v>
      </c>
    </row>
    <row r="133" spans="1:4" x14ac:dyDescent="0.25">
      <c r="A133">
        <v>1220</v>
      </c>
      <c r="B133">
        <v>5</v>
      </c>
      <c r="C133">
        <v>9</v>
      </c>
      <c r="D133">
        <v>2</v>
      </c>
    </row>
    <row r="134" spans="1:4" x14ac:dyDescent="0.25">
      <c r="A134">
        <v>1220</v>
      </c>
      <c r="B134">
        <v>2</v>
      </c>
      <c r="C134">
        <v>6</v>
      </c>
      <c r="D134">
        <v>2</v>
      </c>
    </row>
    <row r="135" spans="1:4" x14ac:dyDescent="0.25">
      <c r="A135">
        <v>1220</v>
      </c>
      <c r="B135">
        <v>3</v>
      </c>
      <c r="C135">
        <v>3</v>
      </c>
      <c r="D135">
        <v>13</v>
      </c>
    </row>
    <row r="136" spans="1:4" x14ac:dyDescent="0.25">
      <c r="A136">
        <v>1220</v>
      </c>
      <c r="B136">
        <v>2</v>
      </c>
      <c r="C136">
        <v>10</v>
      </c>
      <c r="D136">
        <v>15</v>
      </c>
    </row>
    <row r="137" spans="1:4" x14ac:dyDescent="0.25">
      <c r="A137">
        <v>1220</v>
      </c>
      <c r="B137">
        <v>7</v>
      </c>
      <c r="C137">
        <v>1</v>
      </c>
      <c r="D137">
        <v>13</v>
      </c>
    </row>
    <row r="138" spans="1:4" x14ac:dyDescent="0.25">
      <c r="A138">
        <v>1220</v>
      </c>
      <c r="B138">
        <v>18</v>
      </c>
      <c r="C138">
        <v>4</v>
      </c>
      <c r="D138">
        <v>6</v>
      </c>
    </row>
  </sheetData>
  <sortState ref="A2:D138">
    <sortCondition ref="A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22"/>
  <sheetViews>
    <sheetView workbookViewId="0">
      <selection activeCell="B11" sqref="B11"/>
    </sheetView>
  </sheetViews>
  <sheetFormatPr baseColWidth="10" defaultRowHeight="15" x14ac:dyDescent="0.25"/>
  <cols>
    <col min="1" max="1" width="34" bestFit="1" customWidth="1"/>
    <col min="2" max="2" width="20" customWidth="1"/>
    <col min="3" max="3" width="11.5703125" customWidth="1"/>
    <col min="4" max="4" width="18.140625" bestFit="1" customWidth="1"/>
    <col min="5" max="53" width="7.42578125" bestFit="1" customWidth="1"/>
    <col min="54" max="130" width="8.42578125" bestFit="1" customWidth="1"/>
    <col min="131" max="138" width="10" bestFit="1" customWidth="1"/>
    <col min="139" max="139" width="13.42578125" bestFit="1" customWidth="1"/>
  </cols>
  <sheetData>
    <row r="3" spans="1:4" x14ac:dyDescent="0.25">
      <c r="A3" s="14" t="s">
        <v>55</v>
      </c>
      <c r="B3" t="s">
        <v>58</v>
      </c>
      <c r="C3" t="s">
        <v>61</v>
      </c>
      <c r="D3" t="s">
        <v>59</v>
      </c>
    </row>
    <row r="4" spans="1:4" x14ac:dyDescent="0.25">
      <c r="A4" s="15" t="s">
        <v>5</v>
      </c>
      <c r="B4" s="13">
        <v>671400</v>
      </c>
      <c r="C4" s="13">
        <v>107198</v>
      </c>
      <c r="D4" s="13">
        <v>564202</v>
      </c>
    </row>
    <row r="5" spans="1:4" x14ac:dyDescent="0.25">
      <c r="A5" s="15" t="s">
        <v>4</v>
      </c>
      <c r="B5" s="13">
        <v>3915150</v>
      </c>
      <c r="C5" s="13">
        <v>625106</v>
      </c>
      <c r="D5" s="13">
        <v>3290044</v>
      </c>
    </row>
    <row r="6" spans="1:4" x14ac:dyDescent="0.25">
      <c r="A6" s="15" t="s">
        <v>2</v>
      </c>
      <c r="B6" s="13">
        <v>7452630</v>
      </c>
      <c r="C6" s="13">
        <v>1189917</v>
      </c>
      <c r="D6" s="13">
        <v>6262713</v>
      </c>
    </row>
    <row r="7" spans="1:4" x14ac:dyDescent="0.25">
      <c r="A7" s="15" t="s">
        <v>3</v>
      </c>
      <c r="B7" s="13">
        <v>10410070</v>
      </c>
      <c r="C7" s="13">
        <v>1662113</v>
      </c>
      <c r="D7" s="13">
        <v>8747957</v>
      </c>
    </row>
    <row r="8" spans="1:4" x14ac:dyDescent="0.25">
      <c r="A8" s="15" t="s">
        <v>9</v>
      </c>
      <c r="B8" s="13">
        <v>844284</v>
      </c>
      <c r="C8" s="13">
        <v>134800</v>
      </c>
      <c r="D8" s="13">
        <v>709484</v>
      </c>
    </row>
    <row r="9" spans="1:4" x14ac:dyDescent="0.25">
      <c r="A9" s="15" t="s">
        <v>8</v>
      </c>
      <c r="B9" s="13">
        <v>553184</v>
      </c>
      <c r="C9" s="13">
        <v>88324</v>
      </c>
      <c r="D9" s="13">
        <v>464860</v>
      </c>
    </row>
    <row r="10" spans="1:4" x14ac:dyDescent="0.25">
      <c r="A10" s="15" t="s">
        <v>7</v>
      </c>
      <c r="B10" s="13">
        <v>645164</v>
      </c>
      <c r="C10" s="13">
        <v>103009</v>
      </c>
      <c r="D10" s="13">
        <v>542155</v>
      </c>
    </row>
    <row r="11" spans="1:4" x14ac:dyDescent="0.25">
      <c r="A11" s="15" t="s">
        <v>16</v>
      </c>
      <c r="B11" s="13">
        <v>559178</v>
      </c>
      <c r="C11" s="13">
        <v>89280</v>
      </c>
      <c r="D11" s="13">
        <v>469898</v>
      </c>
    </row>
    <row r="12" spans="1:4" x14ac:dyDescent="0.25">
      <c r="A12" s="15" t="s">
        <v>6</v>
      </c>
      <c r="B12" s="13">
        <v>740974</v>
      </c>
      <c r="C12" s="13">
        <v>118307</v>
      </c>
      <c r="D12" s="13">
        <v>622667</v>
      </c>
    </row>
    <row r="13" spans="1:4" x14ac:dyDescent="0.25">
      <c r="A13" s="15" t="s">
        <v>10</v>
      </c>
      <c r="B13" s="13">
        <v>1844568</v>
      </c>
      <c r="C13" s="13">
        <v>294511</v>
      </c>
      <c r="D13" s="13">
        <v>1550057</v>
      </c>
    </row>
    <row r="14" spans="1:4" x14ac:dyDescent="0.25">
      <c r="A14" s="15" t="s">
        <v>11</v>
      </c>
      <c r="B14" s="13">
        <v>1494870</v>
      </c>
      <c r="C14" s="13">
        <v>238677</v>
      </c>
      <c r="D14" s="13">
        <v>1256193</v>
      </c>
    </row>
    <row r="15" spans="1:4" x14ac:dyDescent="0.25">
      <c r="A15" s="15" t="s">
        <v>17</v>
      </c>
      <c r="B15" s="13">
        <v>2060154</v>
      </c>
      <c r="C15" s="13">
        <v>328932</v>
      </c>
      <c r="D15" s="13">
        <v>1731222</v>
      </c>
    </row>
    <row r="16" spans="1:4" x14ac:dyDescent="0.25">
      <c r="A16" s="15" t="s">
        <v>18</v>
      </c>
      <c r="B16" s="13">
        <v>1315832</v>
      </c>
      <c r="C16" s="13">
        <v>210092</v>
      </c>
      <c r="D16" s="13">
        <v>1105740</v>
      </c>
    </row>
    <row r="17" spans="1:4" x14ac:dyDescent="0.25">
      <c r="A17" s="15" t="s">
        <v>12</v>
      </c>
      <c r="B17" s="13">
        <v>2798804</v>
      </c>
      <c r="C17" s="13">
        <v>446869</v>
      </c>
      <c r="D17" s="13">
        <v>2351935</v>
      </c>
    </row>
    <row r="18" spans="1:4" x14ac:dyDescent="0.25">
      <c r="A18" s="15" t="s">
        <v>13</v>
      </c>
      <c r="B18" s="13">
        <v>5884890</v>
      </c>
      <c r="C18" s="13">
        <v>939604</v>
      </c>
      <c r="D18" s="13">
        <v>4945286</v>
      </c>
    </row>
    <row r="19" spans="1:4" x14ac:dyDescent="0.25">
      <c r="A19" s="15" t="s">
        <v>14</v>
      </c>
      <c r="B19" s="13">
        <v>102320</v>
      </c>
      <c r="C19" s="13">
        <v>16336</v>
      </c>
      <c r="D19" s="13">
        <v>85984</v>
      </c>
    </row>
    <row r="20" spans="1:4" x14ac:dyDescent="0.25">
      <c r="A20" s="15" t="s">
        <v>19</v>
      </c>
      <c r="B20" s="13">
        <v>687600</v>
      </c>
      <c r="C20" s="13">
        <v>109785</v>
      </c>
      <c r="D20" s="13">
        <v>577815</v>
      </c>
    </row>
    <row r="21" spans="1:4" x14ac:dyDescent="0.25">
      <c r="A21" s="15" t="s">
        <v>15</v>
      </c>
      <c r="B21" s="13">
        <v>396690</v>
      </c>
      <c r="C21" s="13">
        <v>63338</v>
      </c>
      <c r="D21" s="13">
        <v>333352</v>
      </c>
    </row>
    <row r="22" spans="1:4" x14ac:dyDescent="0.25">
      <c r="A22" s="15" t="s">
        <v>56</v>
      </c>
      <c r="B22" s="13">
        <v>42377762</v>
      </c>
      <c r="C22" s="13">
        <v>6766198</v>
      </c>
      <c r="D22" s="13">
        <v>35611564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2"/>
  <sheetViews>
    <sheetView workbookViewId="0">
      <selection activeCell="A12" sqref="A12:XFD12"/>
    </sheetView>
  </sheetViews>
  <sheetFormatPr baseColWidth="10" defaultRowHeight="15" x14ac:dyDescent="0.25"/>
  <cols>
    <col min="1" max="1" width="34" bestFit="1" customWidth="1"/>
    <col min="2" max="3" width="26.85546875" bestFit="1" customWidth="1"/>
  </cols>
  <sheetData>
    <row r="3" spans="1:5" x14ac:dyDescent="0.25">
      <c r="A3" s="14" t="s">
        <v>55</v>
      </c>
      <c r="B3" t="s">
        <v>57</v>
      </c>
    </row>
    <row r="4" spans="1:5" x14ac:dyDescent="0.25">
      <c r="A4" s="15" t="s">
        <v>5</v>
      </c>
      <c r="B4" s="13">
        <v>139840</v>
      </c>
    </row>
    <row r="5" spans="1:5" x14ac:dyDescent="0.25">
      <c r="A5" s="15" t="s">
        <v>4</v>
      </c>
      <c r="B5" s="13">
        <v>786225</v>
      </c>
    </row>
    <row r="6" spans="1:5" x14ac:dyDescent="0.25">
      <c r="A6" s="15" t="s">
        <v>2</v>
      </c>
      <c r="B6" s="13">
        <v>908010</v>
      </c>
    </row>
    <row r="7" spans="1:5" x14ac:dyDescent="0.25">
      <c r="A7" s="15" t="s">
        <v>3</v>
      </c>
      <c r="B7" s="13">
        <v>1660670</v>
      </c>
    </row>
    <row r="8" spans="1:5" x14ac:dyDescent="0.25">
      <c r="A8" s="15" t="s">
        <v>9</v>
      </c>
      <c r="B8" s="13">
        <v>127092</v>
      </c>
    </row>
    <row r="9" spans="1:5" x14ac:dyDescent="0.25">
      <c r="A9" s="15" t="s">
        <v>8</v>
      </c>
      <c r="B9" s="13">
        <v>88656</v>
      </c>
      <c r="E9" t="s">
        <v>62</v>
      </c>
    </row>
    <row r="10" spans="1:5" x14ac:dyDescent="0.25">
      <c r="A10" s="15" t="s">
        <v>7</v>
      </c>
      <c r="B10" s="13">
        <v>124150</v>
      </c>
    </row>
    <row r="11" spans="1:5" x14ac:dyDescent="0.25">
      <c r="A11" s="15" t="s">
        <v>16</v>
      </c>
      <c r="B11" s="13">
        <v>120524</v>
      </c>
    </row>
    <row r="12" spans="1:5" x14ac:dyDescent="0.25">
      <c r="A12" s="15" t="s">
        <v>6</v>
      </c>
      <c r="B12" s="13">
        <v>96330</v>
      </c>
    </row>
    <row r="13" spans="1:5" x14ac:dyDescent="0.25">
      <c r="A13" s="15" t="s">
        <v>10</v>
      </c>
      <c r="B13" s="13">
        <v>403128</v>
      </c>
    </row>
    <row r="14" spans="1:5" x14ac:dyDescent="0.25">
      <c r="A14" s="15" t="s">
        <v>11</v>
      </c>
      <c r="B14" s="13">
        <v>358540</v>
      </c>
    </row>
    <row r="15" spans="1:5" x14ac:dyDescent="0.25">
      <c r="A15" s="15" t="s">
        <v>17</v>
      </c>
      <c r="B15" s="13">
        <v>475416</v>
      </c>
    </row>
    <row r="16" spans="1:5" x14ac:dyDescent="0.25">
      <c r="A16" s="15" t="s">
        <v>18</v>
      </c>
      <c r="B16" s="13">
        <v>305032</v>
      </c>
    </row>
    <row r="17" spans="1:2" x14ac:dyDescent="0.25">
      <c r="A17" s="15" t="s">
        <v>12</v>
      </c>
      <c r="B17" s="13">
        <v>425568</v>
      </c>
    </row>
    <row r="18" spans="1:2" x14ac:dyDescent="0.25">
      <c r="A18" s="15" t="s">
        <v>13</v>
      </c>
      <c r="B18" s="13">
        <v>1102750</v>
      </c>
    </row>
    <row r="19" spans="1:2" x14ac:dyDescent="0.25">
      <c r="A19" s="15" t="s">
        <v>14</v>
      </c>
      <c r="B19" s="13">
        <v>26880</v>
      </c>
    </row>
    <row r="20" spans="1:2" x14ac:dyDescent="0.25">
      <c r="A20" s="15" t="s">
        <v>19</v>
      </c>
      <c r="B20" s="13">
        <v>168084</v>
      </c>
    </row>
    <row r="21" spans="1:2" x14ac:dyDescent="0.25">
      <c r="A21" s="15" t="s">
        <v>15</v>
      </c>
      <c r="B21" s="13">
        <v>71960</v>
      </c>
    </row>
    <row r="22" spans="1:2" x14ac:dyDescent="0.25">
      <c r="A22" s="15" t="s">
        <v>56</v>
      </c>
      <c r="B22" s="13">
        <v>7388855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8"/>
  <sheetViews>
    <sheetView topLeftCell="G1" workbookViewId="0">
      <selection activeCell="J14" sqref="J14"/>
    </sheetView>
  </sheetViews>
  <sheetFormatPr baseColWidth="10" defaultRowHeight="15" x14ac:dyDescent="0.25"/>
  <cols>
    <col min="1" max="1" width="18.7109375" customWidth="1"/>
    <col min="2" max="2" width="17.28515625" customWidth="1"/>
    <col min="4" max="4" width="34" bestFit="1" customWidth="1"/>
    <col min="7" max="7" width="13.140625" customWidth="1"/>
    <col min="8" max="8" width="21.5703125" bestFit="1" customWidth="1"/>
    <col min="9" max="11" width="21.5703125" customWidth="1"/>
    <col min="12" max="12" width="12.85546875" customWidth="1"/>
    <col min="13" max="14" width="13.85546875" customWidth="1"/>
    <col min="15" max="15" width="13" customWidth="1"/>
    <col min="16" max="16" width="19.140625" bestFit="1" customWidth="1"/>
    <col min="17" max="17" width="14.140625" bestFit="1" customWidth="1"/>
    <col min="18" max="18" width="14.140625" customWidth="1"/>
  </cols>
  <sheetData>
    <row r="1" spans="1:19" x14ac:dyDescent="0.25">
      <c r="A1" s="1" t="s">
        <v>25</v>
      </c>
      <c r="B1" s="1" t="s">
        <v>24</v>
      </c>
      <c r="C1" s="1" t="s">
        <v>20</v>
      </c>
      <c r="D1" s="1" t="s">
        <v>45</v>
      </c>
      <c r="E1" s="1" t="s">
        <v>21</v>
      </c>
      <c r="F1" s="1" t="s">
        <v>46</v>
      </c>
      <c r="G1" s="1" t="s">
        <v>44</v>
      </c>
      <c r="H1" s="1" t="s">
        <v>47</v>
      </c>
      <c r="I1" s="1" t="s">
        <v>48</v>
      </c>
      <c r="J1" s="1" t="s">
        <v>49</v>
      </c>
      <c r="K1" s="1" t="s">
        <v>50</v>
      </c>
      <c r="L1" s="1" t="s">
        <v>38</v>
      </c>
      <c r="M1" s="1" t="s">
        <v>39</v>
      </c>
      <c r="N1" s="1" t="s">
        <v>51</v>
      </c>
      <c r="O1" s="1" t="s">
        <v>40</v>
      </c>
      <c r="P1" s="1" t="s">
        <v>52</v>
      </c>
      <c r="Q1" s="1" t="s">
        <v>53</v>
      </c>
      <c r="R1" s="1" t="s">
        <v>60</v>
      </c>
      <c r="S1" s="1" t="s">
        <v>54</v>
      </c>
    </row>
    <row r="2" spans="1:19" x14ac:dyDescent="0.25">
      <c r="A2">
        <v>31101</v>
      </c>
      <c r="B2">
        <v>1200</v>
      </c>
      <c r="C2">
        <v>13</v>
      </c>
      <c r="D2" t="str">
        <f>VLOOKUP(tablaguiadevolucion[[#This Row],[Artículo]],tablaproductos[],2,FALSE)</f>
        <v>Plataforma de acero 0,32m x 1,09m</v>
      </c>
      <c r="E2">
        <v>5</v>
      </c>
      <c r="F2" s="8">
        <f>VLOOKUP(tablaguiadevolucion[[#This Row],[Artículo]],tablaproductos[],3,FALSE)</f>
        <v>5600</v>
      </c>
      <c r="G2">
        <v>6</v>
      </c>
      <c r="H2" s="8">
        <f>tablaguiadevolucion[[#This Row],[Cantidad]]*tablaguiadevolucion[[#This Row],[valorxdia]]*tablaguiadevolucion[[#This Row],[Días Reales]]</f>
        <v>168000</v>
      </c>
      <c r="I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2" s="11">
        <f>ROUND(tablaguiadevolucion[[#This Row],[valor sin descuengto]]*tablaguiadevolucion[[#This Row],[% descuento]],0)</f>
        <v>25200</v>
      </c>
      <c r="K2" s="11">
        <f>tablaguiadevolucion[[#This Row],[valor sin descuengto]]-tablaguiadevolucion[[#This Row],[valor del descuento]]</f>
        <v>142800</v>
      </c>
      <c r="L2">
        <v>4</v>
      </c>
      <c r="M2">
        <v>1</v>
      </c>
      <c r="N2" s="8">
        <f>tablaguiadevolucion[[#This Row],[Irreparables]]*VLOOKUP(tablaguiadevolucion[[#This Row],[Artículo]],tablaproductos[],7,FALSE)</f>
        <v>72800</v>
      </c>
      <c r="O2">
        <v>0</v>
      </c>
      <c r="P2">
        <f>tablaguiadevolucion[[#This Row],[Reparables]]*VLOOKUP(tablaguiadevolucion[[#This Row],[Artículo]],tablaproductos[],6,FALSE)</f>
        <v>0</v>
      </c>
      <c r="Q2" s="8">
        <f>tablaguiadevolucion[[#This Row],[valor a cobrar x dia ]]+tablaguiadevolucion[[#This Row],[valor x reposicion]]+tablaguiadevolucion[[#This Row],[valor x reparacion]]</f>
        <v>215600</v>
      </c>
      <c r="R2" s="8">
        <f>tablaguiadevolucion[[#This Row],[total a pagar]]-S2</f>
        <v>34424</v>
      </c>
      <c r="S2" s="8">
        <f>ROUND(tablaguiadevolucion[[#This Row],[total a pagar]]/1.19,0)</f>
        <v>181176</v>
      </c>
    </row>
    <row r="3" spans="1:19" x14ac:dyDescent="0.25">
      <c r="A3">
        <v>31101</v>
      </c>
      <c r="B3">
        <v>1201</v>
      </c>
      <c r="C3">
        <v>4</v>
      </c>
      <c r="D3" t="str">
        <f>VLOOKUP(tablaguiadevolucion[[#This Row],[Artículo]],tablaproductos[],2,FALSE)</f>
        <v>Andamios Layher-Multidireccional</v>
      </c>
      <c r="E3">
        <v>6</v>
      </c>
      <c r="F3" s="8">
        <f>VLOOKUP(tablaguiadevolucion[[#This Row],[Artículo]],tablaproductos[],3,FALSE)</f>
        <v>11000</v>
      </c>
      <c r="G3">
        <v>14</v>
      </c>
      <c r="H3" s="8">
        <f>tablaguiadevolucion[[#This Row],[Cantidad]]*tablaguiadevolucion[[#This Row],[valorxdia]]*tablaguiadevolucion[[#This Row],[Días Reales]]</f>
        <v>924000</v>
      </c>
      <c r="I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3" s="11">
        <f>ROUND(tablaguiadevolucion[[#This Row],[valor sin descuengto]]*tablaguiadevolucion[[#This Row],[% descuento]],0)</f>
        <v>212520</v>
      </c>
      <c r="K3" s="11">
        <f>tablaguiadevolucion[[#This Row],[valor sin descuengto]]-tablaguiadevolucion[[#This Row],[valor del descuento]]</f>
        <v>711480</v>
      </c>
      <c r="L3">
        <v>5</v>
      </c>
      <c r="M3">
        <v>0</v>
      </c>
      <c r="N3" s="8">
        <f>tablaguiadevolucion[[#This Row],[Irreparables]]*VLOOKUP(tablaguiadevolucion[[#This Row],[Artículo]],tablaproductos[],7,FALSE)</f>
        <v>0</v>
      </c>
      <c r="O3">
        <v>1</v>
      </c>
      <c r="P3">
        <f>tablaguiadevolucion[[#This Row],[Reparables]]*VLOOKUP(tablaguiadevolucion[[#This Row],[Artículo]],tablaproductos[],6,FALSE)</f>
        <v>6820</v>
      </c>
      <c r="Q3" s="8">
        <f>tablaguiadevolucion[[#This Row],[valor a cobrar x dia ]]+tablaguiadevolucion[[#This Row],[valor x reposicion]]+tablaguiadevolucion[[#This Row],[valor x reparacion]]</f>
        <v>718300</v>
      </c>
      <c r="R3" s="8">
        <f>tablaguiadevolucion[[#This Row],[total a pagar]]-S3</f>
        <v>114687</v>
      </c>
      <c r="S3" s="8">
        <f>ROUND(tablaguiadevolucion[[#This Row],[total a pagar]]/1.19,0)</f>
        <v>603613</v>
      </c>
    </row>
    <row r="4" spans="1:19" x14ac:dyDescent="0.25">
      <c r="A4">
        <v>31101</v>
      </c>
      <c r="B4">
        <v>1203</v>
      </c>
      <c r="C4">
        <v>14</v>
      </c>
      <c r="D4" t="str">
        <f>VLOOKUP(tablaguiadevolucion[[#This Row],[Artículo]],tablaproductos[],2,FALSE)</f>
        <v>Plataforma de acero 2,57m</v>
      </c>
      <c r="E4">
        <v>4</v>
      </c>
      <c r="F4" s="8">
        <f>VLOOKUP(tablaguiadevolucion[[#This Row],[Artículo]],tablaproductos[],3,FALSE)</f>
        <v>6200</v>
      </c>
      <c r="G4">
        <v>2</v>
      </c>
      <c r="H4" s="8">
        <f>tablaguiadevolucion[[#This Row],[Cantidad]]*tablaguiadevolucion[[#This Row],[valorxdia]]*tablaguiadevolucion[[#This Row],[Días Reales]]</f>
        <v>49600</v>
      </c>
      <c r="I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4" s="11">
        <f>ROUND(tablaguiadevolucion[[#This Row],[valor sin descuengto]]*tablaguiadevolucion[[#This Row],[% descuento]],0)</f>
        <v>0</v>
      </c>
      <c r="K4" s="11">
        <f>tablaguiadevolucion[[#This Row],[valor sin descuengto]]-tablaguiadevolucion[[#This Row],[valor del descuento]]</f>
        <v>49600</v>
      </c>
      <c r="L4">
        <v>3</v>
      </c>
      <c r="M4">
        <v>1</v>
      </c>
      <c r="N4" s="8">
        <f>tablaguiadevolucion[[#This Row],[Irreparables]]*VLOOKUP(tablaguiadevolucion[[#This Row],[Artículo]],tablaproductos[],7,FALSE)</f>
        <v>124000</v>
      </c>
      <c r="O4">
        <v>0</v>
      </c>
      <c r="P4">
        <f>tablaguiadevolucion[[#This Row],[Reparables]]*VLOOKUP(tablaguiadevolucion[[#This Row],[Artículo]],tablaproductos[],6,FALSE)</f>
        <v>0</v>
      </c>
      <c r="Q4" s="8">
        <f>tablaguiadevolucion[[#This Row],[valor a cobrar x dia ]]+tablaguiadevolucion[[#This Row],[valor x reposicion]]+tablaguiadevolucion[[#This Row],[valor x reparacion]]</f>
        <v>173600</v>
      </c>
      <c r="R4" s="8">
        <f>tablaguiadevolucion[[#This Row],[total a pagar]]-S4</f>
        <v>27718</v>
      </c>
      <c r="S4" s="8">
        <f>ROUND(tablaguiadevolucion[[#This Row],[total a pagar]]/1.19,0)</f>
        <v>145882</v>
      </c>
    </row>
    <row r="5" spans="1:19" x14ac:dyDescent="0.25">
      <c r="A5">
        <v>31101</v>
      </c>
      <c r="B5">
        <v>1206</v>
      </c>
      <c r="C5">
        <v>4</v>
      </c>
      <c r="D5" t="str">
        <f>VLOOKUP(tablaguiadevolucion[[#This Row],[Artículo]],tablaproductos[],2,FALSE)</f>
        <v>Andamios Layher-Multidireccional</v>
      </c>
      <c r="E5">
        <v>7</v>
      </c>
      <c r="F5" s="8">
        <f>VLOOKUP(tablaguiadevolucion[[#This Row],[Artículo]],tablaproductos[],3,FALSE)</f>
        <v>11000</v>
      </c>
      <c r="G5">
        <v>7</v>
      </c>
      <c r="H5" s="8">
        <f>tablaguiadevolucion[[#This Row],[Cantidad]]*tablaguiadevolucion[[#This Row],[valorxdia]]*tablaguiadevolucion[[#This Row],[Días Reales]]</f>
        <v>539000</v>
      </c>
      <c r="I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5" s="11">
        <f>ROUND(tablaguiadevolucion[[#This Row],[valor sin descuengto]]*tablaguiadevolucion[[#This Row],[% descuento]],0)</f>
        <v>80850</v>
      </c>
      <c r="K5" s="11">
        <f>tablaguiadevolucion[[#This Row],[valor sin descuengto]]-tablaguiadevolucion[[#This Row],[valor del descuento]]</f>
        <v>458150</v>
      </c>
      <c r="L5">
        <v>6</v>
      </c>
      <c r="M5">
        <v>1</v>
      </c>
      <c r="N5" s="8">
        <f>tablaguiadevolucion[[#This Row],[Irreparables]]*VLOOKUP(tablaguiadevolucion[[#This Row],[Artículo]],tablaproductos[],7,FALSE)</f>
        <v>715000</v>
      </c>
      <c r="O5">
        <v>0</v>
      </c>
      <c r="P5">
        <f>tablaguiadevolucion[[#This Row],[Reparables]]*VLOOKUP(tablaguiadevolucion[[#This Row],[Artículo]],tablaproductos[],6,FALSE)</f>
        <v>0</v>
      </c>
      <c r="Q5" s="8">
        <f>tablaguiadevolucion[[#This Row],[valor a cobrar x dia ]]+tablaguiadevolucion[[#This Row],[valor x reposicion]]+tablaguiadevolucion[[#This Row],[valor x reparacion]]</f>
        <v>1173150</v>
      </c>
      <c r="R5" s="8">
        <f>tablaguiadevolucion[[#This Row],[total a pagar]]-S5</f>
        <v>187310</v>
      </c>
      <c r="S5" s="8">
        <f>ROUND(tablaguiadevolucion[[#This Row],[total a pagar]]/1.19,0)</f>
        <v>985840</v>
      </c>
    </row>
    <row r="6" spans="1:19" x14ac:dyDescent="0.25">
      <c r="A6">
        <v>31101</v>
      </c>
      <c r="B6">
        <v>1206</v>
      </c>
      <c r="C6">
        <v>8</v>
      </c>
      <c r="D6" t="str">
        <f>VLOOKUP(tablaguiadevolucion[[#This Row],[Artículo]],tablaproductos[],2,FALSE)</f>
        <v>Diagonal 2,57m Blitz</v>
      </c>
      <c r="E6">
        <v>4</v>
      </c>
      <c r="F6" s="8">
        <f>VLOOKUP(tablaguiadevolucion[[#This Row],[Artículo]],tablaproductos[],3,FALSE)</f>
        <v>2900</v>
      </c>
      <c r="G6">
        <v>10</v>
      </c>
      <c r="H6" s="8">
        <f>tablaguiadevolucion[[#This Row],[Cantidad]]*tablaguiadevolucion[[#This Row],[valorxdia]]*tablaguiadevolucion[[#This Row],[Días Reales]]</f>
        <v>116000</v>
      </c>
      <c r="I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6" s="11">
        <f>ROUND(tablaguiadevolucion[[#This Row],[valor sin descuengto]]*tablaguiadevolucion[[#This Row],[% descuento]],0)</f>
        <v>26680</v>
      </c>
      <c r="K6" s="11">
        <f>tablaguiadevolucion[[#This Row],[valor sin descuengto]]-tablaguiadevolucion[[#This Row],[valor del descuento]]</f>
        <v>89320</v>
      </c>
      <c r="L6">
        <v>3</v>
      </c>
      <c r="M6">
        <v>0</v>
      </c>
      <c r="N6" s="8">
        <f>tablaguiadevolucion[[#This Row],[Irreparables]]*VLOOKUP(tablaguiadevolucion[[#This Row],[Artículo]],tablaproductos[],7,FALSE)</f>
        <v>0</v>
      </c>
      <c r="O6">
        <v>1</v>
      </c>
      <c r="P6">
        <f>tablaguiadevolucion[[#This Row],[Reparables]]*VLOOKUP(tablaguiadevolucion[[#This Row],[Artículo]],tablaproductos[],6,FALSE)</f>
        <v>2000.9999999999998</v>
      </c>
      <c r="Q6" s="8">
        <f>tablaguiadevolucion[[#This Row],[valor a cobrar x dia ]]+tablaguiadevolucion[[#This Row],[valor x reposicion]]+tablaguiadevolucion[[#This Row],[valor x reparacion]]</f>
        <v>91321</v>
      </c>
      <c r="R6" s="8">
        <f>tablaguiadevolucion[[#This Row],[total a pagar]]-S6</f>
        <v>14581</v>
      </c>
      <c r="S6" s="8">
        <f>ROUND(tablaguiadevolucion[[#This Row],[total a pagar]]/1.19,0)</f>
        <v>76740</v>
      </c>
    </row>
    <row r="7" spans="1:19" x14ac:dyDescent="0.25">
      <c r="A7">
        <v>31101</v>
      </c>
      <c r="B7">
        <v>1215</v>
      </c>
      <c r="C7">
        <v>14</v>
      </c>
      <c r="D7" t="str">
        <f>VLOOKUP(tablaguiadevolucion[[#This Row],[Artículo]],tablaproductos[],2,FALSE)</f>
        <v>Plataforma de acero 2,57m</v>
      </c>
      <c r="E7">
        <v>8</v>
      </c>
      <c r="F7" s="8">
        <f>VLOOKUP(tablaguiadevolucion[[#This Row],[Artículo]],tablaproductos[],3,FALSE)</f>
        <v>6200</v>
      </c>
      <c r="G7">
        <v>8</v>
      </c>
      <c r="H7" s="8">
        <f>tablaguiadevolucion[[#This Row],[Cantidad]]*tablaguiadevolucion[[#This Row],[valorxdia]]*tablaguiadevolucion[[#This Row],[Días Reales]]</f>
        <v>396800</v>
      </c>
      <c r="I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7" s="11">
        <f>ROUND(tablaguiadevolucion[[#This Row],[valor sin descuengto]]*tablaguiadevolucion[[#This Row],[% descuento]],0)</f>
        <v>59520</v>
      </c>
      <c r="K7" s="11">
        <f>tablaguiadevolucion[[#This Row],[valor sin descuengto]]-tablaguiadevolucion[[#This Row],[valor del descuento]]</f>
        <v>337280</v>
      </c>
      <c r="L7">
        <v>7</v>
      </c>
      <c r="M7">
        <v>1</v>
      </c>
      <c r="N7" s="8">
        <f>tablaguiadevolucion[[#This Row],[Irreparables]]*VLOOKUP(tablaguiadevolucion[[#This Row],[Artículo]],tablaproductos[],7,FALSE)</f>
        <v>124000</v>
      </c>
      <c r="O7">
        <v>0</v>
      </c>
      <c r="P7">
        <f>tablaguiadevolucion[[#This Row],[Reparables]]*VLOOKUP(tablaguiadevolucion[[#This Row],[Artículo]],tablaproductos[],6,FALSE)</f>
        <v>0</v>
      </c>
      <c r="Q7" s="8">
        <f>tablaguiadevolucion[[#This Row],[valor a cobrar x dia ]]+tablaguiadevolucion[[#This Row],[valor x reposicion]]+tablaguiadevolucion[[#This Row],[valor x reparacion]]</f>
        <v>461280</v>
      </c>
      <c r="R7" s="8">
        <f>tablaguiadevolucion[[#This Row],[total a pagar]]-S7</f>
        <v>73650</v>
      </c>
      <c r="S7" s="8">
        <f>ROUND(tablaguiadevolucion[[#This Row],[total a pagar]]/1.19,0)</f>
        <v>387630</v>
      </c>
    </row>
    <row r="8" spans="1:19" x14ac:dyDescent="0.25">
      <c r="A8">
        <v>31101</v>
      </c>
      <c r="B8">
        <v>1217</v>
      </c>
      <c r="C8">
        <v>2</v>
      </c>
      <c r="D8" t="str">
        <f>VLOOKUP(tablaguiadevolucion[[#This Row],[Artículo]],tablaproductos[],2,FALSE)</f>
        <v>Andamio Estándar</v>
      </c>
      <c r="E8">
        <v>7</v>
      </c>
      <c r="F8" s="8">
        <f>VLOOKUP(tablaguiadevolucion[[#This Row],[Artículo]],tablaproductos[],3,FALSE)</f>
        <v>7500</v>
      </c>
      <c r="G8">
        <v>11</v>
      </c>
      <c r="H8" s="8">
        <f>tablaguiadevolucion[[#This Row],[Cantidad]]*tablaguiadevolucion[[#This Row],[valorxdia]]*tablaguiadevolucion[[#This Row],[Días Reales]]</f>
        <v>577500</v>
      </c>
      <c r="I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8" s="11">
        <f>ROUND(tablaguiadevolucion[[#This Row],[valor sin descuengto]]*tablaguiadevolucion[[#This Row],[% descuento]],0)</f>
        <v>132825</v>
      </c>
      <c r="K8" s="11">
        <f>tablaguiadevolucion[[#This Row],[valor sin descuengto]]-tablaguiadevolucion[[#This Row],[valor del descuento]]</f>
        <v>444675</v>
      </c>
      <c r="L8">
        <v>6</v>
      </c>
      <c r="M8">
        <v>0</v>
      </c>
      <c r="N8" s="8">
        <f>tablaguiadevolucion[[#This Row],[Irreparables]]*VLOOKUP(tablaguiadevolucion[[#This Row],[Artículo]],tablaproductos[],7,FALSE)</f>
        <v>0</v>
      </c>
      <c r="O8">
        <v>1</v>
      </c>
      <c r="P8">
        <f>tablaguiadevolucion[[#This Row],[Reparables]]*VLOOKUP(tablaguiadevolucion[[#This Row],[Artículo]],tablaproductos[],6,FALSE)</f>
        <v>4125</v>
      </c>
      <c r="Q8" s="8">
        <f>tablaguiadevolucion[[#This Row],[valor a cobrar x dia ]]+tablaguiadevolucion[[#This Row],[valor x reposicion]]+tablaguiadevolucion[[#This Row],[valor x reparacion]]</f>
        <v>448800</v>
      </c>
      <c r="R8" s="8">
        <f>tablaguiadevolucion[[#This Row],[total a pagar]]-S8</f>
        <v>71657</v>
      </c>
      <c r="S8" s="8">
        <f>ROUND(tablaguiadevolucion[[#This Row],[total a pagar]]/1.19,0)</f>
        <v>377143</v>
      </c>
    </row>
    <row r="9" spans="1:19" x14ac:dyDescent="0.25">
      <c r="A9">
        <v>31101</v>
      </c>
      <c r="B9">
        <v>1219</v>
      </c>
      <c r="C9">
        <v>2</v>
      </c>
      <c r="D9" t="str">
        <f>VLOOKUP(tablaguiadevolucion[[#This Row],[Artículo]],tablaproductos[],2,FALSE)</f>
        <v>Andamio Estándar</v>
      </c>
      <c r="E9">
        <v>4</v>
      </c>
      <c r="F9" s="8">
        <f>VLOOKUP(tablaguiadevolucion[[#This Row],[Artículo]],tablaproductos[],3,FALSE)</f>
        <v>7500</v>
      </c>
      <c r="G9">
        <v>12</v>
      </c>
      <c r="H9" s="8">
        <f>tablaguiadevolucion[[#This Row],[Cantidad]]*tablaguiadevolucion[[#This Row],[valorxdia]]*tablaguiadevolucion[[#This Row],[Días Reales]]</f>
        <v>360000</v>
      </c>
      <c r="I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9" s="11">
        <f>ROUND(tablaguiadevolucion[[#This Row],[valor sin descuengto]]*tablaguiadevolucion[[#This Row],[% descuento]],0)</f>
        <v>82800</v>
      </c>
      <c r="K9" s="11">
        <f>tablaguiadevolucion[[#This Row],[valor sin descuengto]]-tablaguiadevolucion[[#This Row],[valor del descuento]]</f>
        <v>277200</v>
      </c>
      <c r="L9">
        <v>3</v>
      </c>
      <c r="M9">
        <v>1</v>
      </c>
      <c r="N9" s="8">
        <f>tablaguiadevolucion[[#This Row],[Irreparables]]*VLOOKUP(tablaguiadevolucion[[#This Row],[Artículo]],tablaproductos[],7,FALSE)</f>
        <v>225000</v>
      </c>
      <c r="O9">
        <v>0</v>
      </c>
      <c r="P9">
        <f>tablaguiadevolucion[[#This Row],[Reparables]]*VLOOKUP(tablaguiadevolucion[[#This Row],[Artículo]],tablaproductos[],6,FALSE)</f>
        <v>0</v>
      </c>
      <c r="Q9" s="8">
        <f>tablaguiadevolucion[[#This Row],[valor a cobrar x dia ]]+tablaguiadevolucion[[#This Row],[valor x reposicion]]+tablaguiadevolucion[[#This Row],[valor x reparacion]]</f>
        <v>502200</v>
      </c>
      <c r="R9" s="8">
        <f>tablaguiadevolucion[[#This Row],[total a pagar]]-S9</f>
        <v>80183</v>
      </c>
      <c r="S9" s="8">
        <f>ROUND(tablaguiadevolucion[[#This Row],[total a pagar]]/1.19,0)</f>
        <v>422017</v>
      </c>
    </row>
    <row r="10" spans="1:19" x14ac:dyDescent="0.25">
      <c r="A10">
        <v>31101</v>
      </c>
      <c r="B10">
        <v>1219</v>
      </c>
      <c r="C10">
        <v>3</v>
      </c>
      <c r="D10" t="str">
        <f>VLOOKUP(tablaguiadevolucion[[#This Row],[Artículo]],tablaproductos[],2,FALSE)</f>
        <v>Andamios Layher-Fachada</v>
      </c>
      <c r="E10">
        <v>2</v>
      </c>
      <c r="F10" s="8">
        <f>VLOOKUP(tablaguiadevolucion[[#This Row],[Artículo]],tablaproductos[],3,FALSE)</f>
        <v>9000</v>
      </c>
      <c r="G10">
        <v>14</v>
      </c>
      <c r="H10" s="8">
        <f>tablaguiadevolucion[[#This Row],[Cantidad]]*tablaguiadevolucion[[#This Row],[valorxdia]]*tablaguiadevolucion[[#This Row],[Días Reales]]</f>
        <v>252000</v>
      </c>
      <c r="I1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0" s="11">
        <f>ROUND(tablaguiadevolucion[[#This Row],[valor sin descuengto]]*tablaguiadevolucion[[#This Row],[% descuento]],0)</f>
        <v>57960</v>
      </c>
      <c r="K10" s="11">
        <f>tablaguiadevolucion[[#This Row],[valor sin descuengto]]-tablaguiadevolucion[[#This Row],[valor del descuento]]</f>
        <v>194040</v>
      </c>
      <c r="L10">
        <v>1</v>
      </c>
      <c r="M10">
        <v>0</v>
      </c>
      <c r="N10" s="8">
        <f>tablaguiadevolucion[[#This Row],[Irreparables]]*VLOOKUP(tablaguiadevolucion[[#This Row],[Artículo]],tablaproductos[],7,FALSE)</f>
        <v>0</v>
      </c>
      <c r="O10">
        <v>1</v>
      </c>
      <c r="P10">
        <f>tablaguiadevolucion[[#This Row],[Reparables]]*VLOOKUP(tablaguiadevolucion[[#This Row],[Artículo]],tablaproductos[],6,FALSE)</f>
        <v>5940</v>
      </c>
      <c r="Q10" s="8">
        <f>tablaguiadevolucion[[#This Row],[valor a cobrar x dia ]]+tablaguiadevolucion[[#This Row],[valor x reposicion]]+tablaguiadevolucion[[#This Row],[valor x reparacion]]</f>
        <v>199980</v>
      </c>
      <c r="R10" s="8">
        <f>tablaguiadevolucion[[#This Row],[total a pagar]]-S10</f>
        <v>31930</v>
      </c>
      <c r="S10" s="8">
        <f>ROUND(tablaguiadevolucion[[#This Row],[total a pagar]]/1.19,0)</f>
        <v>168050</v>
      </c>
    </row>
    <row r="11" spans="1:19" x14ac:dyDescent="0.25">
      <c r="A11">
        <v>31102</v>
      </c>
      <c r="B11">
        <v>1202</v>
      </c>
      <c r="C11">
        <v>5</v>
      </c>
      <c r="D11" t="str">
        <f>VLOOKUP(tablaguiadevolucion[[#This Row],[Artículo]],tablaproductos[],2,FALSE)</f>
        <v>Barandilla Lateral Doble 0,73m</v>
      </c>
      <c r="E11">
        <v>2</v>
      </c>
      <c r="F11" s="8">
        <f>VLOOKUP(tablaguiadevolucion[[#This Row],[Artículo]],tablaproductos[],3,FALSE)</f>
        <v>2800</v>
      </c>
      <c r="G11">
        <v>6</v>
      </c>
      <c r="H11" s="8">
        <f>tablaguiadevolucion[[#This Row],[Cantidad]]*tablaguiadevolucion[[#This Row],[valorxdia]]*tablaguiadevolucion[[#This Row],[Días Reales]]</f>
        <v>33600</v>
      </c>
      <c r="I1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1" s="11">
        <f>ROUND(tablaguiadevolucion[[#This Row],[valor sin descuengto]]*tablaguiadevolucion[[#This Row],[% descuento]],0)</f>
        <v>5040</v>
      </c>
      <c r="K11" s="11">
        <f>tablaguiadevolucion[[#This Row],[valor sin descuengto]]-tablaguiadevolucion[[#This Row],[valor del descuento]]</f>
        <v>28560</v>
      </c>
      <c r="L11">
        <v>1</v>
      </c>
      <c r="M11">
        <v>1</v>
      </c>
      <c r="N11" s="8">
        <f>tablaguiadevolucion[[#This Row],[Irreparables]]*VLOOKUP(tablaguiadevolucion[[#This Row],[Artículo]],tablaproductos[],7,FALSE)</f>
        <v>42000</v>
      </c>
      <c r="O11">
        <v>0</v>
      </c>
      <c r="P11">
        <f>tablaguiadevolucion[[#This Row],[Reparables]]*VLOOKUP(tablaguiadevolucion[[#This Row],[Artículo]],tablaproductos[],6,FALSE)</f>
        <v>0</v>
      </c>
      <c r="Q11" s="8">
        <f>tablaguiadevolucion[[#This Row],[valor a cobrar x dia ]]+tablaguiadevolucion[[#This Row],[valor x reposicion]]+tablaguiadevolucion[[#This Row],[valor x reparacion]]</f>
        <v>70560</v>
      </c>
      <c r="R11" s="8">
        <f>tablaguiadevolucion[[#This Row],[total a pagar]]-S11</f>
        <v>11266</v>
      </c>
      <c r="S11" s="8">
        <f>ROUND(tablaguiadevolucion[[#This Row],[total a pagar]]/1.19,0)</f>
        <v>59294</v>
      </c>
    </row>
    <row r="12" spans="1:19" x14ac:dyDescent="0.25">
      <c r="A12">
        <v>31102</v>
      </c>
      <c r="B12">
        <v>1204</v>
      </c>
      <c r="C12">
        <v>13</v>
      </c>
      <c r="D12" t="str">
        <f>VLOOKUP(tablaguiadevolucion[[#This Row],[Artículo]],tablaproductos[],2,FALSE)</f>
        <v>Plataforma de acero 0,32m x 1,09m</v>
      </c>
      <c r="E12">
        <v>1</v>
      </c>
      <c r="F12" s="8">
        <f>VLOOKUP(tablaguiadevolucion[[#This Row],[Artículo]],tablaproductos[],3,FALSE)</f>
        <v>5600</v>
      </c>
      <c r="G12">
        <v>5</v>
      </c>
      <c r="H12" s="8">
        <f>tablaguiadevolucion[[#This Row],[Cantidad]]*tablaguiadevolucion[[#This Row],[valorxdia]]*tablaguiadevolucion[[#This Row],[Días Reales]]</f>
        <v>28000</v>
      </c>
      <c r="I1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2" s="11">
        <f>ROUND(tablaguiadevolucion[[#This Row],[valor sin descuengto]]*tablaguiadevolucion[[#This Row],[% descuento]],0)</f>
        <v>4200</v>
      </c>
      <c r="K12" s="11">
        <f>tablaguiadevolucion[[#This Row],[valor sin descuengto]]-tablaguiadevolucion[[#This Row],[valor del descuento]]</f>
        <v>23800</v>
      </c>
      <c r="L12">
        <v>0</v>
      </c>
      <c r="M12">
        <v>1</v>
      </c>
      <c r="N12" s="8">
        <f>tablaguiadevolucion[[#This Row],[Irreparables]]*VLOOKUP(tablaguiadevolucion[[#This Row],[Artículo]],tablaproductos[],7,FALSE)</f>
        <v>72800</v>
      </c>
      <c r="O12">
        <v>0</v>
      </c>
      <c r="P12">
        <f>tablaguiadevolucion[[#This Row],[Reparables]]*VLOOKUP(tablaguiadevolucion[[#This Row],[Artículo]],tablaproductos[],6,FALSE)</f>
        <v>0</v>
      </c>
      <c r="Q12" s="8">
        <f>tablaguiadevolucion[[#This Row],[valor a cobrar x dia ]]+tablaguiadevolucion[[#This Row],[valor x reposicion]]+tablaguiadevolucion[[#This Row],[valor x reparacion]]</f>
        <v>96600</v>
      </c>
      <c r="R12" s="8">
        <f>tablaguiadevolucion[[#This Row],[total a pagar]]-S12</f>
        <v>15424</v>
      </c>
      <c r="S12" s="8">
        <f>ROUND(tablaguiadevolucion[[#This Row],[total a pagar]]/1.19,0)</f>
        <v>81176</v>
      </c>
    </row>
    <row r="13" spans="1:19" x14ac:dyDescent="0.25">
      <c r="A13">
        <v>31102</v>
      </c>
      <c r="B13">
        <v>1205</v>
      </c>
      <c r="C13">
        <v>10</v>
      </c>
      <c r="D13" t="str">
        <f>VLOOKUP(tablaguiadevolucion[[#This Row],[Artículo]],tablaproductos[],2,FALSE)</f>
        <v>Marco EuroBlitz 2,00m + 0,73m</v>
      </c>
      <c r="E13">
        <v>9</v>
      </c>
      <c r="F13" s="8">
        <f>VLOOKUP(tablaguiadevolucion[[#This Row],[Artículo]],tablaproductos[],3,FALSE)</f>
        <v>6600</v>
      </c>
      <c r="G13">
        <v>9</v>
      </c>
      <c r="H13" s="8">
        <f>tablaguiadevolucion[[#This Row],[Cantidad]]*tablaguiadevolucion[[#This Row],[valorxdia]]*tablaguiadevolucion[[#This Row],[Días Reales]]</f>
        <v>534600</v>
      </c>
      <c r="I1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3" s="11">
        <f>ROUND(tablaguiadevolucion[[#This Row],[valor sin descuengto]]*tablaguiadevolucion[[#This Row],[% descuento]],0)</f>
        <v>80190</v>
      </c>
      <c r="K13" s="11">
        <f>tablaguiadevolucion[[#This Row],[valor sin descuengto]]-tablaguiadevolucion[[#This Row],[valor del descuento]]</f>
        <v>454410</v>
      </c>
      <c r="L13">
        <v>8</v>
      </c>
      <c r="M13">
        <v>1</v>
      </c>
      <c r="N13" s="8">
        <f>tablaguiadevolucion[[#This Row],[Irreparables]]*VLOOKUP(tablaguiadevolucion[[#This Row],[Artículo]],tablaproductos[],7,FALSE)</f>
        <v>66000</v>
      </c>
      <c r="O13">
        <v>0</v>
      </c>
      <c r="P13">
        <f>tablaguiadevolucion[[#This Row],[Reparables]]*VLOOKUP(tablaguiadevolucion[[#This Row],[Artículo]],tablaproductos[],6,FALSE)</f>
        <v>0</v>
      </c>
      <c r="Q13" s="8">
        <f>tablaguiadevolucion[[#This Row],[valor a cobrar x dia ]]+tablaguiadevolucion[[#This Row],[valor x reposicion]]+tablaguiadevolucion[[#This Row],[valor x reparacion]]</f>
        <v>520410</v>
      </c>
      <c r="R13" s="8">
        <f>tablaguiadevolucion[[#This Row],[total a pagar]]-S13</f>
        <v>83091</v>
      </c>
      <c r="S13" s="8">
        <f>ROUND(tablaguiadevolucion[[#This Row],[total a pagar]]/1.19,0)</f>
        <v>437319</v>
      </c>
    </row>
    <row r="14" spans="1:19" x14ac:dyDescent="0.25">
      <c r="A14">
        <v>31102</v>
      </c>
      <c r="B14">
        <v>1211</v>
      </c>
      <c r="C14">
        <v>15</v>
      </c>
      <c r="D14" t="str">
        <f>VLOOKUP(tablaguiadevolucion[[#This Row],[Artículo]],tablaproductos[],2,FALSE)</f>
        <v>Plataforma Robusta con escala 2,57m</v>
      </c>
      <c r="E14">
        <v>6</v>
      </c>
      <c r="F14" s="8">
        <f>VLOOKUP(tablaguiadevolucion[[#This Row],[Artículo]],tablaproductos[],3,FALSE)</f>
        <v>11000</v>
      </c>
      <c r="G14">
        <v>11</v>
      </c>
      <c r="H14" s="8">
        <f>tablaguiadevolucion[[#This Row],[Cantidad]]*tablaguiadevolucion[[#This Row],[valorxdia]]*tablaguiadevolucion[[#This Row],[Días Reales]]</f>
        <v>726000</v>
      </c>
      <c r="I1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4" s="11">
        <f>ROUND(tablaguiadevolucion[[#This Row],[valor sin descuengto]]*tablaguiadevolucion[[#This Row],[% descuento]],0)</f>
        <v>166980</v>
      </c>
      <c r="K14" s="11">
        <f>tablaguiadevolucion[[#This Row],[valor sin descuengto]]-tablaguiadevolucion[[#This Row],[valor del descuento]]</f>
        <v>559020</v>
      </c>
      <c r="L14">
        <v>5</v>
      </c>
      <c r="M14">
        <v>1</v>
      </c>
      <c r="N14" s="8">
        <f>tablaguiadevolucion[[#This Row],[Irreparables]]*VLOOKUP(tablaguiadevolucion[[#This Row],[Artículo]],tablaproductos[],7,FALSE)</f>
        <v>550000</v>
      </c>
      <c r="O14">
        <v>0</v>
      </c>
      <c r="P14">
        <f>tablaguiadevolucion[[#This Row],[Reparables]]*VLOOKUP(tablaguiadevolucion[[#This Row],[Artículo]],tablaproductos[],6,FALSE)</f>
        <v>0</v>
      </c>
      <c r="Q14" s="8">
        <f>tablaguiadevolucion[[#This Row],[valor a cobrar x dia ]]+tablaguiadevolucion[[#This Row],[valor x reposicion]]+tablaguiadevolucion[[#This Row],[valor x reparacion]]</f>
        <v>1109020</v>
      </c>
      <c r="R14" s="8">
        <f>tablaguiadevolucion[[#This Row],[total a pagar]]-S14</f>
        <v>177070</v>
      </c>
      <c r="S14" s="8">
        <f>ROUND(tablaguiadevolucion[[#This Row],[total a pagar]]/1.19,0)</f>
        <v>931950</v>
      </c>
    </row>
    <row r="15" spans="1:19" x14ac:dyDescent="0.25">
      <c r="A15">
        <v>31102</v>
      </c>
      <c r="B15">
        <v>1212</v>
      </c>
      <c r="C15">
        <v>12</v>
      </c>
      <c r="D15" t="str">
        <f>VLOOKUP(tablaguiadevolucion[[#This Row],[Artículo]],tablaproductos[],2,FALSE)</f>
        <v>Plataforma de acero 0,32m x 0,73m</v>
      </c>
      <c r="E15">
        <v>3</v>
      </c>
      <c r="F15" s="8">
        <f>VLOOKUP(tablaguiadevolucion[[#This Row],[Artículo]],tablaproductos[],3,FALSE)</f>
        <v>5400</v>
      </c>
      <c r="G15">
        <v>8</v>
      </c>
      <c r="H15" s="8">
        <f>tablaguiadevolucion[[#This Row],[Cantidad]]*tablaguiadevolucion[[#This Row],[valorxdia]]*tablaguiadevolucion[[#This Row],[Días Reales]]</f>
        <v>129600</v>
      </c>
      <c r="I1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5" s="11">
        <f>ROUND(tablaguiadevolucion[[#This Row],[valor sin descuengto]]*tablaguiadevolucion[[#This Row],[% descuento]],0)</f>
        <v>19440</v>
      </c>
      <c r="K15" s="11">
        <f>tablaguiadevolucion[[#This Row],[valor sin descuengto]]-tablaguiadevolucion[[#This Row],[valor del descuento]]</f>
        <v>110160</v>
      </c>
      <c r="L15">
        <v>2</v>
      </c>
      <c r="M15">
        <v>0</v>
      </c>
      <c r="N15" s="8">
        <f>tablaguiadevolucion[[#This Row],[Irreparables]]*VLOOKUP(tablaguiadevolucion[[#This Row],[Artículo]],tablaproductos[],7,FALSE)</f>
        <v>0</v>
      </c>
      <c r="O15">
        <v>1</v>
      </c>
      <c r="P15">
        <f>tablaguiadevolucion[[#This Row],[Reparables]]*VLOOKUP(tablaguiadevolucion[[#This Row],[Artículo]],tablaproductos[],6,FALSE)</f>
        <v>3510</v>
      </c>
      <c r="Q15" s="8">
        <f>tablaguiadevolucion[[#This Row],[valor a cobrar x dia ]]+tablaguiadevolucion[[#This Row],[valor x reposicion]]+tablaguiadevolucion[[#This Row],[valor x reparacion]]</f>
        <v>113670</v>
      </c>
      <c r="R15" s="8">
        <f>tablaguiadevolucion[[#This Row],[total a pagar]]-S15</f>
        <v>18149</v>
      </c>
      <c r="S15" s="8">
        <f>ROUND(tablaguiadevolucion[[#This Row],[total a pagar]]/1.19,0)</f>
        <v>95521</v>
      </c>
    </row>
    <row r="16" spans="1:19" x14ac:dyDescent="0.25">
      <c r="A16">
        <v>31102</v>
      </c>
      <c r="B16">
        <v>1215</v>
      </c>
      <c r="C16">
        <v>9</v>
      </c>
      <c r="D16" t="str">
        <f>VLOOKUP(tablaguiadevolucion[[#This Row],[Artículo]],tablaproductos[],2,FALSE)</f>
        <v>Horizontal en U Blitz</v>
      </c>
      <c r="E16">
        <v>8</v>
      </c>
      <c r="F16" s="8">
        <f>VLOOKUP(tablaguiadevolucion[[#This Row],[Artículo]],tablaproductos[],3,FALSE)</f>
        <v>2600</v>
      </c>
      <c r="G16">
        <v>9</v>
      </c>
      <c r="H16" s="8">
        <f>tablaguiadevolucion[[#This Row],[Cantidad]]*tablaguiadevolucion[[#This Row],[valorxdia]]*tablaguiadevolucion[[#This Row],[Días Reales]]</f>
        <v>187200</v>
      </c>
      <c r="I1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6" s="11">
        <f>ROUND(tablaguiadevolucion[[#This Row],[valor sin descuengto]]*tablaguiadevolucion[[#This Row],[% descuento]],0)</f>
        <v>28080</v>
      </c>
      <c r="K16" s="11">
        <f>tablaguiadevolucion[[#This Row],[valor sin descuengto]]-tablaguiadevolucion[[#This Row],[valor del descuento]]</f>
        <v>159120</v>
      </c>
      <c r="L16">
        <v>7</v>
      </c>
      <c r="M16">
        <v>1</v>
      </c>
      <c r="N16" s="8">
        <f>tablaguiadevolucion[[#This Row],[Irreparables]]*VLOOKUP(tablaguiadevolucion[[#This Row],[Artículo]],tablaproductos[],7,FALSE)</f>
        <v>13000</v>
      </c>
      <c r="O16">
        <v>0</v>
      </c>
      <c r="P16">
        <f>tablaguiadevolucion[[#This Row],[Reparables]]*VLOOKUP(tablaguiadevolucion[[#This Row],[Artículo]],tablaproductos[],6,FALSE)</f>
        <v>0</v>
      </c>
      <c r="Q16" s="8">
        <f>tablaguiadevolucion[[#This Row],[valor a cobrar x dia ]]+tablaguiadevolucion[[#This Row],[valor x reposicion]]+tablaguiadevolucion[[#This Row],[valor x reparacion]]</f>
        <v>172120</v>
      </c>
      <c r="R16" s="8">
        <f>tablaguiadevolucion[[#This Row],[total a pagar]]-S16</f>
        <v>27481</v>
      </c>
      <c r="S16" s="8">
        <f>ROUND(tablaguiadevolucion[[#This Row],[total a pagar]]/1.19,0)</f>
        <v>144639</v>
      </c>
    </row>
    <row r="17" spans="1:19" x14ac:dyDescent="0.25">
      <c r="A17">
        <v>31102</v>
      </c>
      <c r="B17">
        <v>1218</v>
      </c>
      <c r="C17">
        <v>3</v>
      </c>
      <c r="D17" t="str">
        <f>VLOOKUP(tablaguiadevolucion[[#This Row],[Artículo]],tablaproductos[],2,FALSE)</f>
        <v>Andamios Layher-Fachada</v>
      </c>
      <c r="E17">
        <v>2</v>
      </c>
      <c r="F17" s="8">
        <f>VLOOKUP(tablaguiadevolucion[[#This Row],[Artículo]],tablaproductos[],3,FALSE)</f>
        <v>9000</v>
      </c>
      <c r="G17">
        <v>3</v>
      </c>
      <c r="H17" s="8">
        <f>tablaguiadevolucion[[#This Row],[Cantidad]]*tablaguiadevolucion[[#This Row],[valorxdia]]*tablaguiadevolucion[[#This Row],[Días Reales]]</f>
        <v>54000</v>
      </c>
      <c r="I1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17" s="11">
        <f>ROUND(tablaguiadevolucion[[#This Row],[valor sin descuengto]]*tablaguiadevolucion[[#This Row],[% descuento]],0)</f>
        <v>0</v>
      </c>
      <c r="K17" s="11">
        <f>tablaguiadevolucion[[#This Row],[valor sin descuengto]]-tablaguiadevolucion[[#This Row],[valor del descuento]]</f>
        <v>54000</v>
      </c>
      <c r="L17">
        <v>1</v>
      </c>
      <c r="M17">
        <v>0</v>
      </c>
      <c r="N17" s="8">
        <f>tablaguiadevolucion[[#This Row],[Irreparables]]*VLOOKUP(tablaguiadevolucion[[#This Row],[Artículo]],tablaproductos[],7,FALSE)</f>
        <v>0</v>
      </c>
      <c r="O17">
        <v>1</v>
      </c>
      <c r="P17">
        <f>tablaguiadevolucion[[#This Row],[Reparables]]*VLOOKUP(tablaguiadevolucion[[#This Row],[Artículo]],tablaproductos[],6,FALSE)</f>
        <v>5940</v>
      </c>
      <c r="Q17" s="8">
        <f>tablaguiadevolucion[[#This Row],[valor a cobrar x dia ]]+tablaguiadevolucion[[#This Row],[valor x reposicion]]+tablaguiadevolucion[[#This Row],[valor x reparacion]]</f>
        <v>59940</v>
      </c>
      <c r="R17" s="8">
        <f>tablaguiadevolucion[[#This Row],[total a pagar]]-S17</f>
        <v>9570</v>
      </c>
      <c r="S17" s="8">
        <f>ROUND(tablaguiadevolucion[[#This Row],[total a pagar]]/1.19,0)</f>
        <v>50370</v>
      </c>
    </row>
    <row r="18" spans="1:19" x14ac:dyDescent="0.25">
      <c r="A18">
        <v>31102</v>
      </c>
      <c r="B18">
        <v>1219</v>
      </c>
      <c r="C18">
        <v>15</v>
      </c>
      <c r="D18" t="str">
        <f>VLOOKUP(tablaguiadevolucion[[#This Row],[Artículo]],tablaproductos[],2,FALSE)</f>
        <v>Plataforma Robusta con escala 2,57m</v>
      </c>
      <c r="E18">
        <v>9</v>
      </c>
      <c r="F18" s="8">
        <f>VLOOKUP(tablaguiadevolucion[[#This Row],[Artículo]],tablaproductos[],3,FALSE)</f>
        <v>11000</v>
      </c>
      <c r="G18">
        <v>15</v>
      </c>
      <c r="H18" s="8">
        <f>tablaguiadevolucion[[#This Row],[Cantidad]]*tablaguiadevolucion[[#This Row],[valorxdia]]*tablaguiadevolucion[[#This Row],[Días Reales]]</f>
        <v>1485000</v>
      </c>
      <c r="I1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8" s="11">
        <f>ROUND(tablaguiadevolucion[[#This Row],[valor sin descuengto]]*tablaguiadevolucion[[#This Row],[% descuento]],0)</f>
        <v>341550</v>
      </c>
      <c r="K18" s="11">
        <f>tablaguiadevolucion[[#This Row],[valor sin descuengto]]-tablaguiadevolucion[[#This Row],[valor del descuento]]</f>
        <v>1143450</v>
      </c>
      <c r="L18">
        <v>8</v>
      </c>
      <c r="M18">
        <v>0</v>
      </c>
      <c r="N18" s="8">
        <f>tablaguiadevolucion[[#This Row],[Irreparables]]*VLOOKUP(tablaguiadevolucion[[#This Row],[Artículo]],tablaproductos[],7,FALSE)</f>
        <v>0</v>
      </c>
      <c r="O18">
        <v>1</v>
      </c>
      <c r="P18">
        <f>tablaguiadevolucion[[#This Row],[Reparables]]*VLOOKUP(tablaguiadevolucion[[#This Row],[Artículo]],tablaproductos[],6,FALSE)</f>
        <v>6160.0000000000009</v>
      </c>
      <c r="Q18" s="8">
        <f>tablaguiadevolucion[[#This Row],[valor a cobrar x dia ]]+tablaguiadevolucion[[#This Row],[valor x reposicion]]+tablaguiadevolucion[[#This Row],[valor x reparacion]]</f>
        <v>1149610</v>
      </c>
      <c r="R18" s="8">
        <f>tablaguiadevolucion[[#This Row],[total a pagar]]-S18</f>
        <v>183551</v>
      </c>
      <c r="S18" s="8">
        <f>ROUND(tablaguiadevolucion[[#This Row],[total a pagar]]/1.19,0)</f>
        <v>966059</v>
      </c>
    </row>
    <row r="19" spans="1:19" x14ac:dyDescent="0.25">
      <c r="A19">
        <v>31103</v>
      </c>
      <c r="B19">
        <v>1208</v>
      </c>
      <c r="C19">
        <v>7</v>
      </c>
      <c r="D19" t="str">
        <f>VLOOKUP(tablaguiadevolucion[[#This Row],[Artículo]],tablaproductos[],2,FALSE)</f>
        <v>Base Regulable 0,6m</v>
      </c>
      <c r="E19">
        <v>7</v>
      </c>
      <c r="F19" s="8">
        <f>VLOOKUP(tablaguiadevolucion[[#This Row],[Artículo]],tablaproductos[],3,FALSE)</f>
        <v>1300</v>
      </c>
      <c r="G19">
        <v>6</v>
      </c>
      <c r="H19" s="8">
        <f>tablaguiadevolucion[[#This Row],[Cantidad]]*tablaguiadevolucion[[#This Row],[valorxdia]]*tablaguiadevolucion[[#This Row],[Días Reales]]</f>
        <v>54600</v>
      </c>
      <c r="I1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9" s="11">
        <f>ROUND(tablaguiadevolucion[[#This Row],[valor sin descuengto]]*tablaguiadevolucion[[#This Row],[% descuento]],0)</f>
        <v>8190</v>
      </c>
      <c r="K19" s="11">
        <f>tablaguiadevolucion[[#This Row],[valor sin descuengto]]-tablaguiadevolucion[[#This Row],[valor del descuento]]</f>
        <v>46410</v>
      </c>
      <c r="L19">
        <v>6</v>
      </c>
      <c r="M19">
        <v>0</v>
      </c>
      <c r="N19" s="8">
        <f>tablaguiadevolucion[[#This Row],[Irreparables]]*VLOOKUP(tablaguiadevolucion[[#This Row],[Artículo]],tablaproductos[],7,FALSE)</f>
        <v>0</v>
      </c>
      <c r="O19">
        <v>1</v>
      </c>
      <c r="P19">
        <f>tablaguiadevolucion[[#This Row],[Reparables]]*VLOOKUP(tablaguiadevolucion[[#This Row],[Artículo]],tablaproductos[],6,FALSE)</f>
        <v>819</v>
      </c>
      <c r="Q19" s="8">
        <f>tablaguiadevolucion[[#This Row],[valor a cobrar x dia ]]+tablaguiadevolucion[[#This Row],[valor x reposicion]]+tablaguiadevolucion[[#This Row],[valor x reparacion]]</f>
        <v>47229</v>
      </c>
      <c r="R19" s="8">
        <f>tablaguiadevolucion[[#This Row],[total a pagar]]-S19</f>
        <v>7541</v>
      </c>
      <c r="S19" s="8">
        <f>ROUND(tablaguiadevolucion[[#This Row],[total a pagar]]/1.19,0)</f>
        <v>39688</v>
      </c>
    </row>
    <row r="20" spans="1:19" x14ac:dyDescent="0.25">
      <c r="A20">
        <v>31103</v>
      </c>
      <c r="B20">
        <v>1209</v>
      </c>
      <c r="C20">
        <v>9</v>
      </c>
      <c r="D20" t="str">
        <f>VLOOKUP(tablaguiadevolucion[[#This Row],[Artículo]],tablaproductos[],2,FALSE)</f>
        <v>Horizontal en U Blitz</v>
      </c>
      <c r="E20">
        <v>5</v>
      </c>
      <c r="F20" s="8">
        <f>VLOOKUP(tablaguiadevolucion[[#This Row],[Artículo]],tablaproductos[],3,FALSE)</f>
        <v>2600</v>
      </c>
      <c r="G20">
        <v>2</v>
      </c>
      <c r="H20" s="8">
        <f>tablaguiadevolucion[[#This Row],[Cantidad]]*tablaguiadevolucion[[#This Row],[valorxdia]]*tablaguiadevolucion[[#This Row],[Días Reales]]</f>
        <v>26000</v>
      </c>
      <c r="I2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20" s="11">
        <f>ROUND(tablaguiadevolucion[[#This Row],[valor sin descuengto]]*tablaguiadevolucion[[#This Row],[% descuento]],0)</f>
        <v>0</v>
      </c>
      <c r="K20" s="11">
        <f>tablaguiadevolucion[[#This Row],[valor sin descuengto]]-tablaguiadevolucion[[#This Row],[valor del descuento]]</f>
        <v>26000</v>
      </c>
      <c r="L20">
        <v>4</v>
      </c>
      <c r="M20">
        <v>0</v>
      </c>
      <c r="N20" s="8">
        <f>tablaguiadevolucion[[#This Row],[Irreparables]]*VLOOKUP(tablaguiadevolucion[[#This Row],[Artículo]],tablaproductos[],7,FALSE)</f>
        <v>0</v>
      </c>
      <c r="O20">
        <v>1</v>
      </c>
      <c r="P20">
        <f>tablaguiadevolucion[[#This Row],[Reparables]]*VLOOKUP(tablaguiadevolucion[[#This Row],[Artículo]],tablaproductos[],6,FALSE)</f>
        <v>1976</v>
      </c>
      <c r="Q20" s="8">
        <f>tablaguiadevolucion[[#This Row],[valor a cobrar x dia ]]+tablaguiadevolucion[[#This Row],[valor x reposicion]]+tablaguiadevolucion[[#This Row],[valor x reparacion]]</f>
        <v>27976</v>
      </c>
      <c r="R20" s="8">
        <f>tablaguiadevolucion[[#This Row],[total a pagar]]-S20</f>
        <v>4467</v>
      </c>
      <c r="S20" s="8">
        <f>ROUND(tablaguiadevolucion[[#This Row],[total a pagar]]/1.19,0)</f>
        <v>23509</v>
      </c>
    </row>
    <row r="21" spans="1:19" x14ac:dyDescent="0.25">
      <c r="A21">
        <v>31103</v>
      </c>
      <c r="B21">
        <v>1215</v>
      </c>
      <c r="C21">
        <v>11</v>
      </c>
      <c r="D21" t="str">
        <f>VLOOKUP(tablaguiadevolucion[[#This Row],[Artículo]],tablaproductos[],2,FALSE)</f>
        <v>Marco Lateral Acero 0,73m</v>
      </c>
      <c r="E21">
        <v>5</v>
      </c>
      <c r="F21" s="8">
        <f>VLOOKUP(tablaguiadevolucion[[#This Row],[Artículo]],tablaproductos[],3,FALSE)</f>
        <v>6500</v>
      </c>
      <c r="G21">
        <v>7</v>
      </c>
      <c r="H21" s="8">
        <f>tablaguiadevolucion[[#This Row],[Cantidad]]*tablaguiadevolucion[[#This Row],[valorxdia]]*tablaguiadevolucion[[#This Row],[Días Reales]]</f>
        <v>227500</v>
      </c>
      <c r="I2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21" s="11">
        <f>ROUND(tablaguiadevolucion[[#This Row],[valor sin descuengto]]*tablaguiadevolucion[[#This Row],[% descuento]],0)</f>
        <v>34125</v>
      </c>
      <c r="K21" s="11">
        <f>tablaguiadevolucion[[#This Row],[valor sin descuengto]]-tablaguiadevolucion[[#This Row],[valor del descuento]]</f>
        <v>193375</v>
      </c>
      <c r="L21">
        <v>4</v>
      </c>
      <c r="M21">
        <v>1</v>
      </c>
      <c r="N21" s="8">
        <f>tablaguiadevolucion[[#This Row],[Irreparables]]*VLOOKUP(tablaguiadevolucion[[#This Row],[Artículo]],tablaproductos[],7,FALSE)</f>
        <v>78000</v>
      </c>
      <c r="O21">
        <v>0</v>
      </c>
      <c r="P21">
        <f>tablaguiadevolucion[[#This Row],[Reparables]]*VLOOKUP(tablaguiadevolucion[[#This Row],[Artículo]],tablaproductos[],6,FALSE)</f>
        <v>0</v>
      </c>
      <c r="Q21" s="8">
        <f>tablaguiadevolucion[[#This Row],[valor a cobrar x dia ]]+tablaguiadevolucion[[#This Row],[valor x reposicion]]+tablaguiadevolucion[[#This Row],[valor x reparacion]]</f>
        <v>271375</v>
      </c>
      <c r="R21" s="8">
        <f>tablaguiadevolucion[[#This Row],[total a pagar]]-S21</f>
        <v>43329</v>
      </c>
      <c r="S21" s="8">
        <f>ROUND(tablaguiadevolucion[[#This Row],[total a pagar]]/1.19,0)</f>
        <v>228046</v>
      </c>
    </row>
    <row r="22" spans="1:19" x14ac:dyDescent="0.25">
      <c r="A22">
        <v>31103</v>
      </c>
      <c r="B22">
        <v>1217</v>
      </c>
      <c r="C22">
        <v>13</v>
      </c>
      <c r="D22" t="str">
        <f>VLOOKUP(tablaguiadevolucion[[#This Row],[Artículo]],tablaproductos[],2,FALSE)</f>
        <v>Plataforma de acero 0,32m x 1,09m</v>
      </c>
      <c r="E22">
        <v>8</v>
      </c>
      <c r="F22" s="8">
        <f>VLOOKUP(tablaguiadevolucion[[#This Row],[Artículo]],tablaproductos[],3,FALSE)</f>
        <v>5600</v>
      </c>
      <c r="G22">
        <v>12</v>
      </c>
      <c r="H22" s="8">
        <f>tablaguiadevolucion[[#This Row],[Cantidad]]*tablaguiadevolucion[[#This Row],[valorxdia]]*tablaguiadevolucion[[#This Row],[Días Reales]]</f>
        <v>537600</v>
      </c>
      <c r="I2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22" s="11">
        <f>ROUND(tablaguiadevolucion[[#This Row],[valor sin descuengto]]*tablaguiadevolucion[[#This Row],[% descuento]],0)</f>
        <v>123648</v>
      </c>
      <c r="K22" s="11">
        <f>tablaguiadevolucion[[#This Row],[valor sin descuengto]]-tablaguiadevolucion[[#This Row],[valor del descuento]]</f>
        <v>413952</v>
      </c>
      <c r="L22">
        <v>7</v>
      </c>
      <c r="M22">
        <v>0</v>
      </c>
      <c r="N22" s="8">
        <f>tablaguiadevolucion[[#This Row],[Irreparables]]*VLOOKUP(tablaguiadevolucion[[#This Row],[Artículo]],tablaproductos[],7,FALSE)</f>
        <v>0</v>
      </c>
      <c r="O22">
        <v>1</v>
      </c>
      <c r="P22">
        <f>tablaguiadevolucion[[#This Row],[Reparables]]*VLOOKUP(tablaguiadevolucion[[#This Row],[Artículo]],tablaproductos[],6,FALSE)</f>
        <v>4032</v>
      </c>
      <c r="Q22" s="8">
        <f>tablaguiadevolucion[[#This Row],[valor a cobrar x dia ]]+tablaguiadevolucion[[#This Row],[valor x reposicion]]+tablaguiadevolucion[[#This Row],[valor x reparacion]]</f>
        <v>417984</v>
      </c>
      <c r="R22" s="8">
        <f>tablaguiadevolucion[[#This Row],[total a pagar]]-S22</f>
        <v>66737</v>
      </c>
      <c r="S22" s="8">
        <f>ROUND(tablaguiadevolucion[[#This Row],[total a pagar]]/1.19,0)</f>
        <v>351247</v>
      </c>
    </row>
    <row r="23" spans="1:19" x14ac:dyDescent="0.25">
      <c r="A23">
        <v>31103</v>
      </c>
      <c r="B23">
        <v>1217</v>
      </c>
      <c r="C23">
        <v>4</v>
      </c>
      <c r="D23" t="str">
        <f>VLOOKUP(tablaguiadevolucion[[#This Row],[Artículo]],tablaproductos[],2,FALSE)</f>
        <v>Andamios Layher-Multidireccional</v>
      </c>
      <c r="E23">
        <v>4</v>
      </c>
      <c r="F23" s="8">
        <f>VLOOKUP(tablaguiadevolucion[[#This Row],[Artículo]],tablaproductos[],3,FALSE)</f>
        <v>11000</v>
      </c>
      <c r="G23">
        <v>13</v>
      </c>
      <c r="H23" s="8">
        <f>tablaguiadevolucion[[#This Row],[Cantidad]]*tablaguiadevolucion[[#This Row],[valorxdia]]*tablaguiadevolucion[[#This Row],[Días Reales]]</f>
        <v>572000</v>
      </c>
      <c r="I2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23" s="11">
        <f>ROUND(tablaguiadevolucion[[#This Row],[valor sin descuengto]]*tablaguiadevolucion[[#This Row],[% descuento]],0)</f>
        <v>131560</v>
      </c>
      <c r="K23" s="11">
        <f>tablaguiadevolucion[[#This Row],[valor sin descuengto]]-tablaguiadevolucion[[#This Row],[valor del descuento]]</f>
        <v>440440</v>
      </c>
      <c r="L23">
        <v>4</v>
      </c>
      <c r="M23">
        <v>0</v>
      </c>
      <c r="N23" s="8">
        <f>tablaguiadevolucion[[#This Row],[Irreparables]]*VLOOKUP(tablaguiadevolucion[[#This Row],[Artículo]],tablaproductos[],7,FALSE)</f>
        <v>0</v>
      </c>
      <c r="O23">
        <v>0</v>
      </c>
      <c r="P23">
        <f>tablaguiadevolucion[[#This Row],[Reparables]]*VLOOKUP(tablaguiadevolucion[[#This Row],[Artículo]],tablaproductos[],6,FALSE)</f>
        <v>0</v>
      </c>
      <c r="Q23" s="8">
        <f>tablaguiadevolucion[[#This Row],[valor a cobrar x dia ]]+tablaguiadevolucion[[#This Row],[valor x reposicion]]+tablaguiadevolucion[[#This Row],[valor x reparacion]]</f>
        <v>440440</v>
      </c>
      <c r="R23" s="8">
        <f>tablaguiadevolucion[[#This Row],[total a pagar]]-S23</f>
        <v>70322</v>
      </c>
      <c r="S23" s="8">
        <f>ROUND(tablaguiadevolucion[[#This Row],[total a pagar]]/1.19,0)</f>
        <v>370118</v>
      </c>
    </row>
    <row r="24" spans="1:19" x14ac:dyDescent="0.25">
      <c r="A24">
        <v>31103</v>
      </c>
      <c r="B24">
        <v>1218</v>
      </c>
      <c r="C24">
        <v>1</v>
      </c>
      <c r="D24" t="str">
        <f>VLOOKUP(tablaguiadevolucion[[#This Row],[Artículo]],tablaproductos[],2,FALSE)</f>
        <v>Alzaprimas</v>
      </c>
      <c r="E24">
        <v>6</v>
      </c>
      <c r="F24" s="8">
        <f>VLOOKUP(tablaguiadevolucion[[#This Row],[Artículo]],tablaproductos[],3,FALSE)</f>
        <v>2000</v>
      </c>
      <c r="G24">
        <v>13</v>
      </c>
      <c r="H24" s="8">
        <f>tablaguiadevolucion[[#This Row],[Cantidad]]*tablaguiadevolucion[[#This Row],[valorxdia]]*tablaguiadevolucion[[#This Row],[Días Reales]]</f>
        <v>156000</v>
      </c>
      <c r="I2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24" s="11">
        <f>ROUND(tablaguiadevolucion[[#This Row],[valor sin descuengto]]*tablaguiadevolucion[[#This Row],[% descuento]],0)</f>
        <v>35880</v>
      </c>
      <c r="K24" s="11">
        <f>tablaguiadevolucion[[#This Row],[valor sin descuengto]]-tablaguiadevolucion[[#This Row],[valor del descuento]]</f>
        <v>120120</v>
      </c>
      <c r="L24">
        <v>5</v>
      </c>
      <c r="M24">
        <v>0</v>
      </c>
      <c r="N24" s="8">
        <f>tablaguiadevolucion[[#This Row],[Irreparables]]*VLOOKUP(tablaguiadevolucion[[#This Row],[Artículo]],tablaproductos[],7,FALSE)</f>
        <v>0</v>
      </c>
      <c r="O24">
        <v>1</v>
      </c>
      <c r="P24">
        <f>tablaguiadevolucion[[#This Row],[Reparables]]*VLOOKUP(tablaguiadevolucion[[#This Row],[Artículo]],tablaproductos[],6,FALSE)</f>
        <v>1080</v>
      </c>
      <c r="Q24" s="8">
        <f>tablaguiadevolucion[[#This Row],[valor a cobrar x dia ]]+tablaguiadevolucion[[#This Row],[valor x reposicion]]+tablaguiadevolucion[[#This Row],[valor x reparacion]]</f>
        <v>121200</v>
      </c>
      <c r="R24" s="8">
        <f>tablaguiadevolucion[[#This Row],[total a pagar]]-S24</f>
        <v>19351</v>
      </c>
      <c r="S24" s="8">
        <f>ROUND(tablaguiadevolucion[[#This Row],[total a pagar]]/1.19,0)</f>
        <v>101849</v>
      </c>
    </row>
    <row r="25" spans="1:19" x14ac:dyDescent="0.25">
      <c r="A25">
        <v>31103</v>
      </c>
      <c r="B25">
        <v>1218</v>
      </c>
      <c r="C25">
        <v>7</v>
      </c>
      <c r="D25" t="str">
        <f>VLOOKUP(tablaguiadevolucion[[#This Row],[Artículo]],tablaproductos[],2,FALSE)</f>
        <v>Base Regulable 0,6m</v>
      </c>
      <c r="E25">
        <v>8</v>
      </c>
      <c r="F25" s="8">
        <f>VLOOKUP(tablaguiadevolucion[[#This Row],[Artículo]],tablaproductos[],3,FALSE)</f>
        <v>1300</v>
      </c>
      <c r="G25">
        <v>3</v>
      </c>
      <c r="H25" s="8">
        <f>tablaguiadevolucion[[#This Row],[Cantidad]]*tablaguiadevolucion[[#This Row],[valorxdia]]*tablaguiadevolucion[[#This Row],[Días Reales]]</f>
        <v>31200</v>
      </c>
      <c r="I2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25" s="11">
        <f>ROUND(tablaguiadevolucion[[#This Row],[valor sin descuengto]]*tablaguiadevolucion[[#This Row],[% descuento]],0)</f>
        <v>0</v>
      </c>
      <c r="K25" s="11">
        <f>tablaguiadevolucion[[#This Row],[valor sin descuengto]]-tablaguiadevolucion[[#This Row],[valor del descuento]]</f>
        <v>31200</v>
      </c>
      <c r="L25">
        <v>7</v>
      </c>
      <c r="M25">
        <v>0</v>
      </c>
      <c r="N25" s="8">
        <f>tablaguiadevolucion[[#This Row],[Irreparables]]*VLOOKUP(tablaguiadevolucion[[#This Row],[Artículo]],tablaproductos[],7,FALSE)</f>
        <v>0</v>
      </c>
      <c r="O25">
        <v>1</v>
      </c>
      <c r="P25">
        <f>tablaguiadevolucion[[#This Row],[Reparables]]*VLOOKUP(tablaguiadevolucion[[#This Row],[Artículo]],tablaproductos[],6,FALSE)</f>
        <v>819</v>
      </c>
      <c r="Q25" s="8">
        <f>tablaguiadevolucion[[#This Row],[valor a cobrar x dia ]]+tablaguiadevolucion[[#This Row],[valor x reposicion]]+tablaguiadevolucion[[#This Row],[valor x reparacion]]</f>
        <v>32019</v>
      </c>
      <c r="R25" s="8">
        <f>tablaguiadevolucion[[#This Row],[total a pagar]]-S25</f>
        <v>5112</v>
      </c>
      <c r="S25" s="8">
        <f>ROUND(tablaguiadevolucion[[#This Row],[total a pagar]]/1.19,0)</f>
        <v>26907</v>
      </c>
    </row>
    <row r="26" spans="1:19" x14ac:dyDescent="0.25">
      <c r="A26">
        <v>31103</v>
      </c>
      <c r="B26">
        <v>1219</v>
      </c>
      <c r="C26">
        <v>8</v>
      </c>
      <c r="D26" t="str">
        <f>VLOOKUP(tablaguiadevolucion[[#This Row],[Artículo]],tablaproductos[],2,FALSE)</f>
        <v>Diagonal 2,57m Blitz</v>
      </c>
      <c r="E26">
        <v>10</v>
      </c>
      <c r="F26" s="8">
        <f>VLOOKUP(tablaguiadevolucion[[#This Row],[Artículo]],tablaproductos[],3,FALSE)</f>
        <v>2900</v>
      </c>
      <c r="G26">
        <v>3</v>
      </c>
      <c r="H26" s="8">
        <f>tablaguiadevolucion[[#This Row],[Cantidad]]*tablaguiadevolucion[[#This Row],[valorxdia]]*tablaguiadevolucion[[#This Row],[Días Reales]]</f>
        <v>87000</v>
      </c>
      <c r="I2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26" s="11">
        <f>ROUND(tablaguiadevolucion[[#This Row],[valor sin descuengto]]*tablaguiadevolucion[[#This Row],[% descuento]],0)</f>
        <v>0</v>
      </c>
      <c r="K26" s="11">
        <f>tablaguiadevolucion[[#This Row],[valor sin descuengto]]-tablaguiadevolucion[[#This Row],[valor del descuento]]</f>
        <v>87000</v>
      </c>
      <c r="L26">
        <v>9</v>
      </c>
      <c r="M26">
        <v>1</v>
      </c>
      <c r="N26" s="8">
        <f>tablaguiadevolucion[[#This Row],[Irreparables]]*VLOOKUP(tablaguiadevolucion[[#This Row],[Artículo]],tablaproductos[],7,FALSE)</f>
        <v>14500</v>
      </c>
      <c r="O26">
        <v>0</v>
      </c>
      <c r="P26">
        <f>tablaguiadevolucion[[#This Row],[Reparables]]*VLOOKUP(tablaguiadevolucion[[#This Row],[Artículo]],tablaproductos[],6,FALSE)</f>
        <v>0</v>
      </c>
      <c r="Q26" s="8">
        <f>tablaguiadevolucion[[#This Row],[valor a cobrar x dia ]]+tablaguiadevolucion[[#This Row],[valor x reposicion]]+tablaguiadevolucion[[#This Row],[valor x reparacion]]</f>
        <v>101500</v>
      </c>
      <c r="R26" s="8">
        <f>tablaguiadevolucion[[#This Row],[total a pagar]]-S26</f>
        <v>16206</v>
      </c>
      <c r="S26" s="8">
        <f>ROUND(tablaguiadevolucion[[#This Row],[total a pagar]]/1.19,0)</f>
        <v>85294</v>
      </c>
    </row>
    <row r="27" spans="1:19" x14ac:dyDescent="0.25">
      <c r="A27">
        <v>31103</v>
      </c>
      <c r="B27">
        <v>1219</v>
      </c>
      <c r="C27">
        <v>6</v>
      </c>
      <c r="D27" t="str">
        <f>VLOOKUP(tablaguiadevolucion[[#This Row],[Artículo]],tablaproductos[],2,FALSE)</f>
        <v>Barandilla Simple 2,57m</v>
      </c>
      <c r="E27">
        <v>5</v>
      </c>
      <c r="F27" s="8">
        <f>VLOOKUP(tablaguiadevolucion[[#This Row],[Artículo]],tablaproductos[],3,FALSE)</f>
        <v>1600</v>
      </c>
      <c r="G27">
        <v>12</v>
      </c>
      <c r="H27" s="8">
        <f>tablaguiadevolucion[[#This Row],[Cantidad]]*tablaguiadevolucion[[#This Row],[valorxdia]]*tablaguiadevolucion[[#This Row],[Días Reales]]</f>
        <v>96000</v>
      </c>
      <c r="I2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27" s="11">
        <f>ROUND(tablaguiadevolucion[[#This Row],[valor sin descuengto]]*tablaguiadevolucion[[#This Row],[% descuento]],0)</f>
        <v>22080</v>
      </c>
      <c r="K27" s="11">
        <f>tablaguiadevolucion[[#This Row],[valor sin descuengto]]-tablaguiadevolucion[[#This Row],[valor del descuento]]</f>
        <v>73920</v>
      </c>
      <c r="L27">
        <v>4</v>
      </c>
      <c r="M27">
        <v>1</v>
      </c>
      <c r="N27" s="8">
        <f>tablaguiadevolucion[[#This Row],[Irreparables]]*VLOOKUP(tablaguiadevolucion[[#This Row],[Artículo]],tablaproductos[],7,FALSE)</f>
        <v>24000</v>
      </c>
      <c r="O27">
        <v>0</v>
      </c>
      <c r="P27">
        <f>tablaguiadevolucion[[#This Row],[Reparables]]*VLOOKUP(tablaguiadevolucion[[#This Row],[Artículo]],tablaproductos[],6,FALSE)</f>
        <v>0</v>
      </c>
      <c r="Q27" s="8">
        <f>tablaguiadevolucion[[#This Row],[valor a cobrar x dia ]]+tablaguiadevolucion[[#This Row],[valor x reposicion]]+tablaguiadevolucion[[#This Row],[valor x reparacion]]</f>
        <v>97920</v>
      </c>
      <c r="R27" s="8">
        <f>tablaguiadevolucion[[#This Row],[total a pagar]]-S27</f>
        <v>15634</v>
      </c>
      <c r="S27" s="8">
        <f>ROUND(tablaguiadevolucion[[#This Row],[total a pagar]]/1.19,0)</f>
        <v>82286</v>
      </c>
    </row>
    <row r="28" spans="1:19" x14ac:dyDescent="0.25">
      <c r="A28">
        <v>31103</v>
      </c>
      <c r="B28">
        <v>1220</v>
      </c>
      <c r="C28">
        <v>3</v>
      </c>
      <c r="D28" t="str">
        <f>VLOOKUP(tablaguiadevolucion[[#This Row],[Artículo]],tablaproductos[],2,FALSE)</f>
        <v>Andamios Layher-Fachada</v>
      </c>
      <c r="E28">
        <v>3</v>
      </c>
      <c r="F28" s="8">
        <f>VLOOKUP(tablaguiadevolucion[[#This Row],[Artículo]],tablaproductos[],3,FALSE)</f>
        <v>9000</v>
      </c>
      <c r="G28">
        <v>15</v>
      </c>
      <c r="H28" s="8">
        <f>tablaguiadevolucion[[#This Row],[Cantidad]]*tablaguiadevolucion[[#This Row],[valorxdia]]*tablaguiadevolucion[[#This Row],[Días Reales]]</f>
        <v>405000</v>
      </c>
      <c r="I2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28" s="11">
        <f>ROUND(tablaguiadevolucion[[#This Row],[valor sin descuengto]]*tablaguiadevolucion[[#This Row],[% descuento]],0)</f>
        <v>93150</v>
      </c>
      <c r="K28" s="11">
        <f>tablaguiadevolucion[[#This Row],[valor sin descuengto]]-tablaguiadevolucion[[#This Row],[valor del descuento]]</f>
        <v>311850</v>
      </c>
      <c r="L28">
        <v>2</v>
      </c>
      <c r="M28">
        <v>0</v>
      </c>
      <c r="N28" s="8">
        <f>tablaguiadevolucion[[#This Row],[Irreparables]]*VLOOKUP(tablaguiadevolucion[[#This Row],[Artículo]],tablaproductos[],7,FALSE)</f>
        <v>0</v>
      </c>
      <c r="O28">
        <v>1</v>
      </c>
      <c r="P28">
        <f>tablaguiadevolucion[[#This Row],[Reparables]]*VLOOKUP(tablaguiadevolucion[[#This Row],[Artículo]],tablaproductos[],6,FALSE)</f>
        <v>5940</v>
      </c>
      <c r="Q28" s="8">
        <f>tablaguiadevolucion[[#This Row],[valor a cobrar x dia ]]+tablaguiadevolucion[[#This Row],[valor x reposicion]]+tablaguiadevolucion[[#This Row],[valor x reparacion]]</f>
        <v>317790</v>
      </c>
      <c r="R28" s="8">
        <f>tablaguiadevolucion[[#This Row],[total a pagar]]-S28</f>
        <v>50740</v>
      </c>
      <c r="S28" s="8">
        <f>ROUND(tablaguiadevolucion[[#This Row],[total a pagar]]/1.19,0)</f>
        <v>267050</v>
      </c>
    </row>
    <row r="29" spans="1:19" x14ac:dyDescent="0.25">
      <c r="A29">
        <v>31103</v>
      </c>
      <c r="B29">
        <v>1220</v>
      </c>
      <c r="C29">
        <v>18</v>
      </c>
      <c r="D29" t="str">
        <f>VLOOKUP(tablaguiadevolucion[[#This Row],[Artículo]],tablaproductos[],2,FALSE)</f>
        <v>Rodapie Lateral 0,73m Blitz</v>
      </c>
      <c r="E29">
        <v>4</v>
      </c>
      <c r="F29" s="8">
        <f>VLOOKUP(tablaguiadevolucion[[#This Row],[Artículo]],tablaproductos[],3,FALSE)</f>
        <v>1000</v>
      </c>
      <c r="G29">
        <v>6</v>
      </c>
      <c r="H29" s="8">
        <f>tablaguiadevolucion[[#This Row],[Cantidad]]*tablaguiadevolucion[[#This Row],[valorxdia]]*tablaguiadevolucion[[#This Row],[Días Reales]]</f>
        <v>24000</v>
      </c>
      <c r="I2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29" s="11">
        <f>ROUND(tablaguiadevolucion[[#This Row],[valor sin descuengto]]*tablaguiadevolucion[[#This Row],[% descuento]],0)</f>
        <v>3600</v>
      </c>
      <c r="K29" s="11">
        <f>tablaguiadevolucion[[#This Row],[valor sin descuengto]]-tablaguiadevolucion[[#This Row],[valor del descuento]]</f>
        <v>20400</v>
      </c>
      <c r="L29">
        <v>3</v>
      </c>
      <c r="M29">
        <v>1</v>
      </c>
      <c r="N29" s="8">
        <f>tablaguiadevolucion[[#This Row],[Irreparables]]*VLOOKUP(tablaguiadevolucion[[#This Row],[Artículo]],tablaproductos[],7,FALSE)</f>
        <v>23000</v>
      </c>
      <c r="O29">
        <v>0</v>
      </c>
      <c r="P29">
        <f>tablaguiadevolucion[[#This Row],[Reparables]]*VLOOKUP(tablaguiadevolucion[[#This Row],[Artículo]],tablaproductos[],6,FALSE)</f>
        <v>0</v>
      </c>
      <c r="Q29" s="8">
        <f>tablaguiadevolucion[[#This Row],[valor a cobrar x dia ]]+tablaguiadevolucion[[#This Row],[valor x reposicion]]+tablaguiadevolucion[[#This Row],[valor x reparacion]]</f>
        <v>43400</v>
      </c>
      <c r="R29" s="8">
        <f>tablaguiadevolucion[[#This Row],[total a pagar]]-S29</f>
        <v>6929</v>
      </c>
      <c r="S29" s="8">
        <f>ROUND(tablaguiadevolucion[[#This Row],[total a pagar]]/1.19,0)</f>
        <v>36471</v>
      </c>
    </row>
    <row r="30" spans="1:19" x14ac:dyDescent="0.25">
      <c r="A30">
        <v>31104</v>
      </c>
      <c r="B30">
        <v>1202</v>
      </c>
      <c r="C30">
        <v>14</v>
      </c>
      <c r="D30" t="str">
        <f>VLOOKUP(tablaguiadevolucion[[#This Row],[Artículo]],tablaproductos[],2,FALSE)</f>
        <v>Plataforma de acero 2,57m</v>
      </c>
      <c r="E30">
        <v>1</v>
      </c>
      <c r="F30" s="8">
        <f>VLOOKUP(tablaguiadevolucion[[#This Row],[Artículo]],tablaproductos[],3,FALSE)</f>
        <v>6200</v>
      </c>
      <c r="G30">
        <v>13</v>
      </c>
      <c r="H30" s="8">
        <f>tablaguiadevolucion[[#This Row],[Cantidad]]*tablaguiadevolucion[[#This Row],[valorxdia]]*tablaguiadevolucion[[#This Row],[Días Reales]]</f>
        <v>80600</v>
      </c>
      <c r="I3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30" s="11">
        <f>ROUND(tablaguiadevolucion[[#This Row],[valor sin descuengto]]*tablaguiadevolucion[[#This Row],[% descuento]],0)</f>
        <v>18538</v>
      </c>
      <c r="K30" s="11">
        <f>tablaguiadevolucion[[#This Row],[valor sin descuengto]]-tablaguiadevolucion[[#This Row],[valor del descuento]]</f>
        <v>62062</v>
      </c>
      <c r="L30">
        <v>0</v>
      </c>
      <c r="M30">
        <v>0</v>
      </c>
      <c r="N30" s="8">
        <f>tablaguiadevolucion[[#This Row],[Irreparables]]*VLOOKUP(tablaguiadevolucion[[#This Row],[Artículo]],tablaproductos[],7,FALSE)</f>
        <v>0</v>
      </c>
      <c r="O30">
        <v>1</v>
      </c>
      <c r="P30">
        <f>tablaguiadevolucion[[#This Row],[Reparables]]*VLOOKUP(tablaguiadevolucion[[#This Row],[Artículo]],tablaproductos[],6,FALSE)</f>
        <v>3595.9999999999995</v>
      </c>
      <c r="Q30" s="8">
        <f>tablaguiadevolucion[[#This Row],[valor a cobrar x dia ]]+tablaguiadevolucion[[#This Row],[valor x reposicion]]+tablaguiadevolucion[[#This Row],[valor x reparacion]]</f>
        <v>65658</v>
      </c>
      <c r="R30" s="8">
        <f>tablaguiadevolucion[[#This Row],[total a pagar]]-S30</f>
        <v>10483</v>
      </c>
      <c r="S30" s="8">
        <f>ROUND(tablaguiadevolucion[[#This Row],[total a pagar]]/1.19,0)</f>
        <v>55175</v>
      </c>
    </row>
    <row r="31" spans="1:19" x14ac:dyDescent="0.25">
      <c r="A31">
        <v>31104</v>
      </c>
      <c r="B31">
        <v>1206</v>
      </c>
      <c r="C31">
        <v>13</v>
      </c>
      <c r="D31" t="str">
        <f>VLOOKUP(tablaguiadevolucion[[#This Row],[Artículo]],tablaproductos[],2,FALSE)</f>
        <v>Plataforma de acero 0,32m x 1,09m</v>
      </c>
      <c r="E31">
        <v>8</v>
      </c>
      <c r="F31" s="8">
        <f>VLOOKUP(tablaguiadevolucion[[#This Row],[Artículo]],tablaproductos[],3,FALSE)</f>
        <v>5600</v>
      </c>
      <c r="G31">
        <v>11</v>
      </c>
      <c r="H31" s="8">
        <f>tablaguiadevolucion[[#This Row],[Cantidad]]*tablaguiadevolucion[[#This Row],[valorxdia]]*tablaguiadevolucion[[#This Row],[Días Reales]]</f>
        <v>492800</v>
      </c>
      <c r="I3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31" s="11">
        <f>ROUND(tablaguiadevolucion[[#This Row],[valor sin descuengto]]*tablaguiadevolucion[[#This Row],[% descuento]],0)</f>
        <v>113344</v>
      </c>
      <c r="K31" s="11">
        <f>tablaguiadevolucion[[#This Row],[valor sin descuengto]]-tablaguiadevolucion[[#This Row],[valor del descuento]]</f>
        <v>379456</v>
      </c>
      <c r="L31">
        <v>7</v>
      </c>
      <c r="M31">
        <v>1</v>
      </c>
      <c r="N31" s="8">
        <f>tablaguiadevolucion[[#This Row],[Irreparables]]*VLOOKUP(tablaguiadevolucion[[#This Row],[Artículo]],tablaproductos[],7,FALSE)</f>
        <v>72800</v>
      </c>
      <c r="O31">
        <v>0</v>
      </c>
      <c r="P31">
        <f>tablaguiadevolucion[[#This Row],[Reparables]]*VLOOKUP(tablaguiadevolucion[[#This Row],[Artículo]],tablaproductos[],6,FALSE)</f>
        <v>0</v>
      </c>
      <c r="Q31" s="8">
        <f>tablaguiadevolucion[[#This Row],[valor a cobrar x dia ]]+tablaguiadevolucion[[#This Row],[valor x reposicion]]+tablaguiadevolucion[[#This Row],[valor x reparacion]]</f>
        <v>452256</v>
      </c>
      <c r="R31" s="8">
        <f>tablaguiadevolucion[[#This Row],[total a pagar]]-S31</f>
        <v>72209</v>
      </c>
      <c r="S31" s="8">
        <f>ROUND(tablaguiadevolucion[[#This Row],[total a pagar]]/1.19,0)</f>
        <v>380047</v>
      </c>
    </row>
    <row r="32" spans="1:19" x14ac:dyDescent="0.25">
      <c r="A32">
        <v>31104</v>
      </c>
      <c r="B32">
        <v>1207</v>
      </c>
      <c r="C32">
        <v>6</v>
      </c>
      <c r="D32" t="str">
        <f>VLOOKUP(tablaguiadevolucion[[#This Row],[Artículo]],tablaproductos[],2,FALSE)</f>
        <v>Barandilla Simple 2,57m</v>
      </c>
      <c r="E32">
        <v>5</v>
      </c>
      <c r="F32" s="8">
        <f>VLOOKUP(tablaguiadevolucion[[#This Row],[Artículo]],tablaproductos[],3,FALSE)</f>
        <v>1600</v>
      </c>
      <c r="G32">
        <v>3</v>
      </c>
      <c r="H32" s="8">
        <f>tablaguiadevolucion[[#This Row],[Cantidad]]*tablaguiadevolucion[[#This Row],[valorxdia]]*tablaguiadevolucion[[#This Row],[Días Reales]]</f>
        <v>24000</v>
      </c>
      <c r="I3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32" s="11">
        <f>ROUND(tablaguiadevolucion[[#This Row],[valor sin descuengto]]*tablaguiadevolucion[[#This Row],[% descuento]],0)</f>
        <v>0</v>
      </c>
      <c r="K32" s="11">
        <f>tablaguiadevolucion[[#This Row],[valor sin descuengto]]-tablaguiadevolucion[[#This Row],[valor del descuento]]</f>
        <v>24000</v>
      </c>
      <c r="L32">
        <v>4</v>
      </c>
      <c r="M32">
        <v>1</v>
      </c>
      <c r="N32" s="8">
        <f>tablaguiadevolucion[[#This Row],[Irreparables]]*VLOOKUP(tablaguiadevolucion[[#This Row],[Artículo]],tablaproductos[],7,FALSE)</f>
        <v>24000</v>
      </c>
      <c r="O32">
        <v>0</v>
      </c>
      <c r="P32">
        <f>tablaguiadevolucion[[#This Row],[Reparables]]*VLOOKUP(tablaguiadevolucion[[#This Row],[Artículo]],tablaproductos[],6,FALSE)</f>
        <v>0</v>
      </c>
      <c r="Q32" s="8">
        <f>tablaguiadevolucion[[#This Row],[valor a cobrar x dia ]]+tablaguiadevolucion[[#This Row],[valor x reposicion]]+tablaguiadevolucion[[#This Row],[valor x reparacion]]</f>
        <v>48000</v>
      </c>
      <c r="R32" s="8">
        <f>tablaguiadevolucion[[#This Row],[total a pagar]]-S32</f>
        <v>7664</v>
      </c>
      <c r="S32" s="8">
        <f>ROUND(tablaguiadevolucion[[#This Row],[total a pagar]]/1.19,0)</f>
        <v>40336</v>
      </c>
    </row>
    <row r="33" spans="1:19" x14ac:dyDescent="0.25">
      <c r="A33">
        <v>31104</v>
      </c>
      <c r="B33">
        <v>1216</v>
      </c>
      <c r="C33">
        <v>9</v>
      </c>
      <c r="D33" t="str">
        <f>VLOOKUP(tablaguiadevolucion[[#This Row],[Artículo]],tablaproductos[],2,FALSE)</f>
        <v>Horizontal en U Blitz</v>
      </c>
      <c r="E33">
        <v>5</v>
      </c>
      <c r="F33" s="8">
        <f>VLOOKUP(tablaguiadevolucion[[#This Row],[Artículo]],tablaproductos[],3,FALSE)</f>
        <v>2600</v>
      </c>
      <c r="G33">
        <v>8</v>
      </c>
      <c r="H33" s="8">
        <f>tablaguiadevolucion[[#This Row],[Cantidad]]*tablaguiadevolucion[[#This Row],[valorxdia]]*tablaguiadevolucion[[#This Row],[Días Reales]]</f>
        <v>104000</v>
      </c>
      <c r="I3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33" s="11">
        <f>ROUND(tablaguiadevolucion[[#This Row],[valor sin descuengto]]*tablaguiadevolucion[[#This Row],[% descuento]],0)</f>
        <v>15600</v>
      </c>
      <c r="K33" s="11">
        <f>tablaguiadevolucion[[#This Row],[valor sin descuengto]]-tablaguiadevolucion[[#This Row],[valor del descuento]]</f>
        <v>88400</v>
      </c>
      <c r="L33">
        <v>4</v>
      </c>
      <c r="M33">
        <v>1</v>
      </c>
      <c r="N33" s="8">
        <f>tablaguiadevolucion[[#This Row],[Irreparables]]*VLOOKUP(tablaguiadevolucion[[#This Row],[Artículo]],tablaproductos[],7,FALSE)</f>
        <v>13000</v>
      </c>
      <c r="O33">
        <v>0</v>
      </c>
      <c r="P33">
        <f>tablaguiadevolucion[[#This Row],[Reparables]]*VLOOKUP(tablaguiadevolucion[[#This Row],[Artículo]],tablaproductos[],6,FALSE)</f>
        <v>0</v>
      </c>
      <c r="Q33" s="8">
        <f>tablaguiadevolucion[[#This Row],[valor a cobrar x dia ]]+tablaguiadevolucion[[#This Row],[valor x reposicion]]+tablaguiadevolucion[[#This Row],[valor x reparacion]]</f>
        <v>101400</v>
      </c>
      <c r="R33" s="8">
        <f>tablaguiadevolucion[[#This Row],[total a pagar]]-S33</f>
        <v>16190</v>
      </c>
      <c r="S33" s="8">
        <f>ROUND(tablaguiadevolucion[[#This Row],[total a pagar]]/1.19,0)</f>
        <v>85210</v>
      </c>
    </row>
    <row r="34" spans="1:19" x14ac:dyDescent="0.25">
      <c r="A34">
        <v>31104</v>
      </c>
      <c r="B34">
        <v>1218</v>
      </c>
      <c r="C34">
        <v>4</v>
      </c>
      <c r="D34" t="str">
        <f>VLOOKUP(tablaguiadevolucion[[#This Row],[Artículo]],tablaproductos[],2,FALSE)</f>
        <v>Andamios Layher-Multidireccional</v>
      </c>
      <c r="E34">
        <v>4</v>
      </c>
      <c r="F34" s="8">
        <f>VLOOKUP(tablaguiadevolucion[[#This Row],[Artículo]],tablaproductos[],3,FALSE)</f>
        <v>11000</v>
      </c>
      <c r="G34">
        <v>13</v>
      </c>
      <c r="H34" s="8">
        <f>tablaguiadevolucion[[#This Row],[Cantidad]]*tablaguiadevolucion[[#This Row],[valorxdia]]*tablaguiadevolucion[[#This Row],[Días Reales]]</f>
        <v>572000</v>
      </c>
      <c r="I3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34" s="11">
        <f>ROUND(tablaguiadevolucion[[#This Row],[valor sin descuengto]]*tablaguiadevolucion[[#This Row],[% descuento]],0)</f>
        <v>131560</v>
      </c>
      <c r="K34" s="11">
        <f>tablaguiadevolucion[[#This Row],[valor sin descuengto]]-tablaguiadevolucion[[#This Row],[valor del descuento]]</f>
        <v>440440</v>
      </c>
      <c r="L34">
        <v>3</v>
      </c>
      <c r="M34">
        <v>0</v>
      </c>
      <c r="N34" s="8">
        <f>tablaguiadevolucion[[#This Row],[Irreparables]]*VLOOKUP(tablaguiadevolucion[[#This Row],[Artículo]],tablaproductos[],7,FALSE)</f>
        <v>0</v>
      </c>
      <c r="O34">
        <v>1</v>
      </c>
      <c r="P34">
        <f>tablaguiadevolucion[[#This Row],[Reparables]]*VLOOKUP(tablaguiadevolucion[[#This Row],[Artículo]],tablaproductos[],6,FALSE)</f>
        <v>6820</v>
      </c>
      <c r="Q34" s="8">
        <f>tablaguiadevolucion[[#This Row],[valor a cobrar x dia ]]+tablaguiadevolucion[[#This Row],[valor x reposicion]]+tablaguiadevolucion[[#This Row],[valor x reparacion]]</f>
        <v>447260</v>
      </c>
      <c r="R34" s="8">
        <f>tablaguiadevolucion[[#This Row],[total a pagar]]-S34</f>
        <v>71411</v>
      </c>
      <c r="S34" s="8">
        <f>ROUND(tablaguiadevolucion[[#This Row],[total a pagar]]/1.19,0)</f>
        <v>375849</v>
      </c>
    </row>
    <row r="35" spans="1:19" x14ac:dyDescent="0.25">
      <c r="A35">
        <v>31104</v>
      </c>
      <c r="B35">
        <v>1219</v>
      </c>
      <c r="C35">
        <v>3</v>
      </c>
      <c r="D35" t="str">
        <f>VLOOKUP(tablaguiadevolucion[[#This Row],[Artículo]],tablaproductos[],2,FALSE)</f>
        <v>Andamios Layher-Fachada</v>
      </c>
      <c r="E35">
        <v>5</v>
      </c>
      <c r="F35" s="8">
        <f>VLOOKUP(tablaguiadevolucion[[#This Row],[Artículo]],tablaproductos[],3,FALSE)</f>
        <v>9000</v>
      </c>
      <c r="G35">
        <v>6</v>
      </c>
      <c r="H35" s="8">
        <f>tablaguiadevolucion[[#This Row],[Cantidad]]*tablaguiadevolucion[[#This Row],[valorxdia]]*tablaguiadevolucion[[#This Row],[Días Reales]]</f>
        <v>270000</v>
      </c>
      <c r="I3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35" s="11">
        <f>ROUND(tablaguiadevolucion[[#This Row],[valor sin descuengto]]*tablaguiadevolucion[[#This Row],[% descuento]],0)</f>
        <v>40500</v>
      </c>
      <c r="K35" s="11">
        <f>tablaguiadevolucion[[#This Row],[valor sin descuengto]]-tablaguiadevolucion[[#This Row],[valor del descuento]]</f>
        <v>229500</v>
      </c>
      <c r="L35">
        <v>4</v>
      </c>
      <c r="M35">
        <v>1</v>
      </c>
      <c r="N35" s="8">
        <f>tablaguiadevolucion[[#This Row],[Irreparables]]*VLOOKUP(tablaguiadevolucion[[#This Row],[Artículo]],tablaproductos[],7,FALSE)</f>
        <v>450000</v>
      </c>
      <c r="O35">
        <v>0</v>
      </c>
      <c r="P35">
        <f>tablaguiadevolucion[[#This Row],[Reparables]]*VLOOKUP(tablaguiadevolucion[[#This Row],[Artículo]],tablaproductos[],6,FALSE)</f>
        <v>0</v>
      </c>
      <c r="Q35" s="8">
        <f>tablaguiadevolucion[[#This Row],[valor a cobrar x dia ]]+tablaguiadevolucion[[#This Row],[valor x reposicion]]+tablaguiadevolucion[[#This Row],[valor x reparacion]]</f>
        <v>679500</v>
      </c>
      <c r="R35" s="8">
        <f>tablaguiadevolucion[[#This Row],[total a pagar]]-S35</f>
        <v>108492</v>
      </c>
      <c r="S35" s="8">
        <f>ROUND(tablaguiadevolucion[[#This Row],[total a pagar]]/1.19,0)</f>
        <v>571008</v>
      </c>
    </row>
    <row r="36" spans="1:19" x14ac:dyDescent="0.25">
      <c r="A36">
        <v>31105</v>
      </c>
      <c r="B36">
        <v>1202</v>
      </c>
      <c r="C36">
        <v>9</v>
      </c>
      <c r="D36" t="str">
        <f>VLOOKUP(tablaguiadevolucion[[#This Row],[Artículo]],tablaproductos[],2,FALSE)</f>
        <v>Horizontal en U Blitz</v>
      </c>
      <c r="E36">
        <v>9</v>
      </c>
      <c r="F36" s="8">
        <f>VLOOKUP(tablaguiadevolucion[[#This Row],[Artículo]],tablaproductos[],3,FALSE)</f>
        <v>2600</v>
      </c>
      <c r="G36">
        <v>2</v>
      </c>
      <c r="H36" s="8">
        <f>tablaguiadevolucion[[#This Row],[Cantidad]]*tablaguiadevolucion[[#This Row],[valorxdia]]*tablaguiadevolucion[[#This Row],[Días Reales]]</f>
        <v>46800</v>
      </c>
      <c r="I3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36" s="11">
        <f>ROUND(tablaguiadevolucion[[#This Row],[valor sin descuengto]]*tablaguiadevolucion[[#This Row],[% descuento]],0)</f>
        <v>0</v>
      </c>
      <c r="K36" s="11">
        <f>tablaguiadevolucion[[#This Row],[valor sin descuengto]]-tablaguiadevolucion[[#This Row],[valor del descuento]]</f>
        <v>46800</v>
      </c>
      <c r="L36">
        <v>9</v>
      </c>
      <c r="M36">
        <v>0</v>
      </c>
      <c r="N36" s="8">
        <f>tablaguiadevolucion[[#This Row],[Irreparables]]*VLOOKUP(tablaguiadevolucion[[#This Row],[Artículo]],tablaproductos[],7,FALSE)</f>
        <v>0</v>
      </c>
      <c r="O36">
        <v>0</v>
      </c>
      <c r="P36">
        <f>tablaguiadevolucion[[#This Row],[Reparables]]*VLOOKUP(tablaguiadevolucion[[#This Row],[Artículo]],tablaproductos[],6,FALSE)</f>
        <v>0</v>
      </c>
      <c r="Q36" s="8">
        <f>tablaguiadevolucion[[#This Row],[valor a cobrar x dia ]]+tablaguiadevolucion[[#This Row],[valor x reposicion]]+tablaguiadevolucion[[#This Row],[valor x reparacion]]</f>
        <v>46800</v>
      </c>
      <c r="R36" s="8">
        <f>tablaguiadevolucion[[#This Row],[total a pagar]]-S36</f>
        <v>7472</v>
      </c>
      <c r="S36" s="8">
        <f>ROUND(tablaguiadevolucion[[#This Row],[total a pagar]]/1.19,0)</f>
        <v>39328</v>
      </c>
    </row>
    <row r="37" spans="1:19" x14ac:dyDescent="0.25">
      <c r="A37">
        <v>31105</v>
      </c>
      <c r="B37">
        <v>1204</v>
      </c>
      <c r="C37">
        <v>5</v>
      </c>
      <c r="D37" t="str">
        <f>VLOOKUP(tablaguiadevolucion[[#This Row],[Artículo]],tablaproductos[],2,FALSE)</f>
        <v>Barandilla Lateral Doble 0,73m</v>
      </c>
      <c r="E37">
        <v>4</v>
      </c>
      <c r="F37" s="8">
        <f>VLOOKUP(tablaguiadevolucion[[#This Row],[Artículo]],tablaproductos[],3,FALSE)</f>
        <v>2800</v>
      </c>
      <c r="G37">
        <v>6</v>
      </c>
      <c r="H37" s="8">
        <f>tablaguiadevolucion[[#This Row],[Cantidad]]*tablaguiadevolucion[[#This Row],[valorxdia]]*tablaguiadevolucion[[#This Row],[Días Reales]]</f>
        <v>67200</v>
      </c>
      <c r="I3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37" s="11">
        <f>ROUND(tablaguiadevolucion[[#This Row],[valor sin descuengto]]*tablaguiadevolucion[[#This Row],[% descuento]],0)</f>
        <v>10080</v>
      </c>
      <c r="K37" s="11">
        <f>tablaguiadevolucion[[#This Row],[valor sin descuengto]]-tablaguiadevolucion[[#This Row],[valor del descuento]]</f>
        <v>57120</v>
      </c>
      <c r="L37">
        <v>3</v>
      </c>
      <c r="M37">
        <v>0</v>
      </c>
      <c r="N37" s="8">
        <f>tablaguiadevolucion[[#This Row],[Irreparables]]*VLOOKUP(tablaguiadevolucion[[#This Row],[Artículo]],tablaproductos[],7,FALSE)</f>
        <v>0</v>
      </c>
      <c r="O37">
        <v>1</v>
      </c>
      <c r="P37">
        <f>tablaguiadevolucion[[#This Row],[Reparables]]*VLOOKUP(tablaguiadevolucion[[#This Row],[Artículo]],tablaproductos[],6,FALSE)</f>
        <v>2044</v>
      </c>
      <c r="Q37" s="8">
        <f>tablaguiadevolucion[[#This Row],[valor a cobrar x dia ]]+tablaguiadevolucion[[#This Row],[valor x reposicion]]+tablaguiadevolucion[[#This Row],[valor x reparacion]]</f>
        <v>59164</v>
      </c>
      <c r="R37" s="8">
        <f>tablaguiadevolucion[[#This Row],[total a pagar]]-S37</f>
        <v>9446</v>
      </c>
      <c r="S37" s="8">
        <f>ROUND(tablaguiadevolucion[[#This Row],[total a pagar]]/1.19,0)</f>
        <v>49718</v>
      </c>
    </row>
    <row r="38" spans="1:19" x14ac:dyDescent="0.25">
      <c r="A38">
        <v>31105</v>
      </c>
      <c r="B38">
        <v>1206</v>
      </c>
      <c r="C38">
        <v>17</v>
      </c>
      <c r="D38" t="str">
        <f>VLOOKUP(tablaguiadevolucion[[#This Row],[Artículo]],tablaproductos[],2,FALSE)</f>
        <v>Rodapie 2,57m Blitz</v>
      </c>
      <c r="E38">
        <v>2</v>
      </c>
      <c r="F38" s="8">
        <f>VLOOKUP(tablaguiadevolucion[[#This Row],[Artículo]],tablaproductos[],3,FALSE)</f>
        <v>1800</v>
      </c>
      <c r="G38">
        <v>4</v>
      </c>
      <c r="H38" s="8">
        <f>tablaguiadevolucion[[#This Row],[Cantidad]]*tablaguiadevolucion[[#This Row],[valorxdia]]*tablaguiadevolucion[[#This Row],[Días Reales]]</f>
        <v>14400</v>
      </c>
      <c r="I3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38" s="11">
        <f>ROUND(tablaguiadevolucion[[#This Row],[valor sin descuengto]]*tablaguiadevolucion[[#This Row],[% descuento]],0)</f>
        <v>0</v>
      </c>
      <c r="K38" s="11">
        <f>tablaguiadevolucion[[#This Row],[valor sin descuengto]]-tablaguiadevolucion[[#This Row],[valor del descuento]]</f>
        <v>14400</v>
      </c>
      <c r="L38">
        <v>1</v>
      </c>
      <c r="M38">
        <v>0</v>
      </c>
      <c r="N38" s="8">
        <f>tablaguiadevolucion[[#This Row],[Irreparables]]*VLOOKUP(tablaguiadevolucion[[#This Row],[Artículo]],tablaproductos[],7,FALSE)</f>
        <v>0</v>
      </c>
      <c r="O38">
        <v>1</v>
      </c>
      <c r="P38">
        <f>tablaguiadevolucion[[#This Row],[Reparables]]*VLOOKUP(tablaguiadevolucion[[#This Row],[Artículo]],tablaproductos[],6,FALSE)</f>
        <v>1242</v>
      </c>
      <c r="Q38" s="8">
        <f>tablaguiadevolucion[[#This Row],[valor a cobrar x dia ]]+tablaguiadevolucion[[#This Row],[valor x reposicion]]+tablaguiadevolucion[[#This Row],[valor x reparacion]]</f>
        <v>15642</v>
      </c>
      <c r="R38" s="8">
        <f>tablaguiadevolucion[[#This Row],[total a pagar]]-S38</f>
        <v>2497</v>
      </c>
      <c r="S38" s="8">
        <f>ROUND(tablaguiadevolucion[[#This Row],[total a pagar]]/1.19,0)</f>
        <v>13145</v>
      </c>
    </row>
    <row r="39" spans="1:19" x14ac:dyDescent="0.25">
      <c r="A39">
        <v>31105</v>
      </c>
      <c r="B39">
        <v>1206</v>
      </c>
      <c r="C39">
        <v>17</v>
      </c>
      <c r="D39" t="str">
        <f>VLOOKUP(tablaguiadevolucion[[#This Row],[Artículo]],tablaproductos[],2,FALSE)</f>
        <v>Rodapie 2,57m Blitz</v>
      </c>
      <c r="E39">
        <v>10</v>
      </c>
      <c r="F39" s="8">
        <f>VLOOKUP(tablaguiadevolucion[[#This Row],[Artículo]],tablaproductos[],3,FALSE)</f>
        <v>1800</v>
      </c>
      <c r="G39">
        <v>10</v>
      </c>
      <c r="H39" s="8">
        <f>tablaguiadevolucion[[#This Row],[Cantidad]]*tablaguiadevolucion[[#This Row],[valorxdia]]*tablaguiadevolucion[[#This Row],[Días Reales]]</f>
        <v>180000</v>
      </c>
      <c r="I3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39" s="11">
        <f>ROUND(tablaguiadevolucion[[#This Row],[valor sin descuengto]]*tablaguiadevolucion[[#This Row],[% descuento]],0)</f>
        <v>41400</v>
      </c>
      <c r="K39" s="11">
        <f>tablaguiadevolucion[[#This Row],[valor sin descuengto]]-tablaguiadevolucion[[#This Row],[valor del descuento]]</f>
        <v>138600</v>
      </c>
      <c r="L39">
        <v>9</v>
      </c>
      <c r="M39">
        <v>0</v>
      </c>
      <c r="N39" s="8">
        <f>tablaguiadevolucion[[#This Row],[Irreparables]]*VLOOKUP(tablaguiadevolucion[[#This Row],[Artículo]],tablaproductos[],7,FALSE)</f>
        <v>0</v>
      </c>
      <c r="O39">
        <v>1</v>
      </c>
      <c r="P39">
        <f>tablaguiadevolucion[[#This Row],[Reparables]]*VLOOKUP(tablaguiadevolucion[[#This Row],[Artículo]],tablaproductos[],6,FALSE)</f>
        <v>1242</v>
      </c>
      <c r="Q39" s="8">
        <f>tablaguiadevolucion[[#This Row],[valor a cobrar x dia ]]+tablaguiadevolucion[[#This Row],[valor x reposicion]]+tablaguiadevolucion[[#This Row],[valor x reparacion]]</f>
        <v>139842</v>
      </c>
      <c r="R39" s="8">
        <f>tablaguiadevolucion[[#This Row],[total a pagar]]-S39</f>
        <v>22328</v>
      </c>
      <c r="S39" s="8">
        <f>ROUND(tablaguiadevolucion[[#This Row],[total a pagar]]/1.19,0)</f>
        <v>117514</v>
      </c>
    </row>
    <row r="40" spans="1:19" x14ac:dyDescent="0.25">
      <c r="A40">
        <v>31105</v>
      </c>
      <c r="B40">
        <v>1209</v>
      </c>
      <c r="C40">
        <v>14</v>
      </c>
      <c r="D40" t="str">
        <f>VLOOKUP(tablaguiadevolucion[[#This Row],[Artículo]],tablaproductos[],2,FALSE)</f>
        <v>Plataforma de acero 2,57m</v>
      </c>
      <c r="E40">
        <v>1</v>
      </c>
      <c r="F40" s="8">
        <f>VLOOKUP(tablaguiadevolucion[[#This Row],[Artículo]],tablaproductos[],3,FALSE)</f>
        <v>6200</v>
      </c>
      <c r="G40">
        <v>3</v>
      </c>
      <c r="H40" s="8">
        <f>tablaguiadevolucion[[#This Row],[Cantidad]]*tablaguiadevolucion[[#This Row],[valorxdia]]*tablaguiadevolucion[[#This Row],[Días Reales]]</f>
        <v>18600</v>
      </c>
      <c r="I4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40" s="11">
        <f>ROUND(tablaguiadevolucion[[#This Row],[valor sin descuengto]]*tablaguiadevolucion[[#This Row],[% descuento]],0)</f>
        <v>0</v>
      </c>
      <c r="K40" s="11">
        <f>tablaguiadevolucion[[#This Row],[valor sin descuengto]]-tablaguiadevolucion[[#This Row],[valor del descuento]]</f>
        <v>18600</v>
      </c>
      <c r="L40">
        <v>1</v>
      </c>
      <c r="M40">
        <v>0</v>
      </c>
      <c r="N40" s="8">
        <f>tablaguiadevolucion[[#This Row],[Irreparables]]*VLOOKUP(tablaguiadevolucion[[#This Row],[Artículo]],tablaproductos[],7,FALSE)</f>
        <v>0</v>
      </c>
      <c r="O40">
        <v>0</v>
      </c>
      <c r="P40">
        <f>tablaguiadevolucion[[#This Row],[Reparables]]*VLOOKUP(tablaguiadevolucion[[#This Row],[Artículo]],tablaproductos[],6,FALSE)</f>
        <v>0</v>
      </c>
      <c r="Q40" s="8">
        <f>tablaguiadevolucion[[#This Row],[valor a cobrar x dia ]]+tablaguiadevolucion[[#This Row],[valor x reposicion]]+tablaguiadevolucion[[#This Row],[valor x reparacion]]</f>
        <v>18600</v>
      </c>
      <c r="R40" s="8">
        <f>tablaguiadevolucion[[#This Row],[total a pagar]]-S40</f>
        <v>2970</v>
      </c>
      <c r="S40" s="8">
        <f>ROUND(tablaguiadevolucion[[#This Row],[total a pagar]]/1.19,0)</f>
        <v>15630</v>
      </c>
    </row>
    <row r="41" spans="1:19" x14ac:dyDescent="0.25">
      <c r="A41">
        <v>31105</v>
      </c>
      <c r="B41">
        <v>1216</v>
      </c>
      <c r="C41">
        <v>12</v>
      </c>
      <c r="D41" t="str">
        <f>VLOOKUP(tablaguiadevolucion[[#This Row],[Artículo]],tablaproductos[],2,FALSE)</f>
        <v>Plataforma de acero 0,32m x 0,73m</v>
      </c>
      <c r="E41">
        <v>7</v>
      </c>
      <c r="F41" s="8">
        <f>VLOOKUP(tablaguiadevolucion[[#This Row],[Artículo]],tablaproductos[],3,FALSE)</f>
        <v>5400</v>
      </c>
      <c r="G41">
        <v>11</v>
      </c>
      <c r="H41" s="8">
        <f>tablaguiadevolucion[[#This Row],[Cantidad]]*tablaguiadevolucion[[#This Row],[valorxdia]]*tablaguiadevolucion[[#This Row],[Días Reales]]</f>
        <v>415800</v>
      </c>
      <c r="I4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41" s="11">
        <f>ROUND(tablaguiadevolucion[[#This Row],[valor sin descuengto]]*tablaguiadevolucion[[#This Row],[% descuento]],0)</f>
        <v>95634</v>
      </c>
      <c r="K41" s="11">
        <f>tablaguiadevolucion[[#This Row],[valor sin descuengto]]-tablaguiadevolucion[[#This Row],[valor del descuento]]</f>
        <v>320166</v>
      </c>
      <c r="L41">
        <v>6</v>
      </c>
      <c r="M41">
        <v>0</v>
      </c>
      <c r="N41" s="8">
        <f>tablaguiadevolucion[[#This Row],[Irreparables]]*VLOOKUP(tablaguiadevolucion[[#This Row],[Artículo]],tablaproductos[],7,FALSE)</f>
        <v>0</v>
      </c>
      <c r="O41">
        <v>1</v>
      </c>
      <c r="P41">
        <f>tablaguiadevolucion[[#This Row],[Reparables]]*VLOOKUP(tablaguiadevolucion[[#This Row],[Artículo]],tablaproductos[],6,FALSE)</f>
        <v>3510</v>
      </c>
      <c r="Q41" s="8">
        <f>tablaguiadevolucion[[#This Row],[valor a cobrar x dia ]]+tablaguiadevolucion[[#This Row],[valor x reposicion]]+tablaguiadevolucion[[#This Row],[valor x reparacion]]</f>
        <v>323676</v>
      </c>
      <c r="R41" s="8">
        <f>tablaguiadevolucion[[#This Row],[total a pagar]]-S41</f>
        <v>51679</v>
      </c>
      <c r="S41" s="8">
        <f>ROUND(tablaguiadevolucion[[#This Row],[total a pagar]]/1.19,0)</f>
        <v>271997</v>
      </c>
    </row>
    <row r="42" spans="1:19" x14ac:dyDescent="0.25">
      <c r="A42">
        <v>31105</v>
      </c>
      <c r="B42">
        <v>1218</v>
      </c>
      <c r="C42">
        <v>7</v>
      </c>
      <c r="D42" t="str">
        <f>VLOOKUP(tablaguiadevolucion[[#This Row],[Artículo]],tablaproductos[],2,FALSE)</f>
        <v>Base Regulable 0,6m</v>
      </c>
      <c r="E42">
        <v>9</v>
      </c>
      <c r="F42" s="8">
        <f>VLOOKUP(tablaguiadevolucion[[#This Row],[Artículo]],tablaproductos[],3,FALSE)</f>
        <v>1300</v>
      </c>
      <c r="G42">
        <v>7</v>
      </c>
      <c r="H42" s="8">
        <f>tablaguiadevolucion[[#This Row],[Cantidad]]*tablaguiadevolucion[[#This Row],[valorxdia]]*tablaguiadevolucion[[#This Row],[Días Reales]]</f>
        <v>81900</v>
      </c>
      <c r="I4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42" s="11">
        <f>ROUND(tablaguiadevolucion[[#This Row],[valor sin descuengto]]*tablaguiadevolucion[[#This Row],[% descuento]],0)</f>
        <v>12285</v>
      </c>
      <c r="K42" s="11">
        <f>tablaguiadevolucion[[#This Row],[valor sin descuengto]]-tablaguiadevolucion[[#This Row],[valor del descuento]]</f>
        <v>69615</v>
      </c>
      <c r="L42">
        <v>7</v>
      </c>
      <c r="M42">
        <v>0</v>
      </c>
      <c r="N42" s="8">
        <f>tablaguiadevolucion[[#This Row],[Irreparables]]*VLOOKUP(tablaguiadevolucion[[#This Row],[Artículo]],tablaproductos[],7,FALSE)</f>
        <v>0</v>
      </c>
      <c r="O42">
        <v>2</v>
      </c>
      <c r="P42">
        <f>tablaguiadevolucion[[#This Row],[Reparables]]*VLOOKUP(tablaguiadevolucion[[#This Row],[Artículo]],tablaproductos[],6,FALSE)</f>
        <v>1638</v>
      </c>
      <c r="Q42" s="8">
        <f>tablaguiadevolucion[[#This Row],[valor a cobrar x dia ]]+tablaguiadevolucion[[#This Row],[valor x reposicion]]+tablaguiadevolucion[[#This Row],[valor x reparacion]]</f>
        <v>71253</v>
      </c>
      <c r="R42" s="8">
        <f>tablaguiadevolucion[[#This Row],[total a pagar]]-S42</f>
        <v>11377</v>
      </c>
      <c r="S42" s="8">
        <f>ROUND(tablaguiadevolucion[[#This Row],[total a pagar]]/1.19,0)</f>
        <v>59876</v>
      </c>
    </row>
    <row r="43" spans="1:19" x14ac:dyDescent="0.25">
      <c r="A43">
        <v>31105</v>
      </c>
      <c r="B43">
        <v>1218</v>
      </c>
      <c r="C43">
        <v>12</v>
      </c>
      <c r="D43" t="str">
        <f>VLOOKUP(tablaguiadevolucion[[#This Row],[Artículo]],tablaproductos[],2,FALSE)</f>
        <v>Plataforma de acero 0,32m x 0,73m</v>
      </c>
      <c r="E43">
        <v>1</v>
      </c>
      <c r="F43" s="8">
        <f>VLOOKUP(tablaguiadevolucion[[#This Row],[Artículo]],tablaproductos[],3,FALSE)</f>
        <v>5400</v>
      </c>
      <c r="G43">
        <v>11</v>
      </c>
      <c r="H43" s="8">
        <f>tablaguiadevolucion[[#This Row],[Cantidad]]*tablaguiadevolucion[[#This Row],[valorxdia]]*tablaguiadevolucion[[#This Row],[Días Reales]]</f>
        <v>59400</v>
      </c>
      <c r="I4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43" s="11">
        <f>ROUND(tablaguiadevolucion[[#This Row],[valor sin descuengto]]*tablaguiadevolucion[[#This Row],[% descuento]],0)</f>
        <v>13662</v>
      </c>
      <c r="K43" s="11">
        <f>tablaguiadevolucion[[#This Row],[valor sin descuengto]]-tablaguiadevolucion[[#This Row],[valor del descuento]]</f>
        <v>45738</v>
      </c>
      <c r="L43">
        <v>0</v>
      </c>
      <c r="M43">
        <v>0</v>
      </c>
      <c r="N43" s="8">
        <f>tablaguiadevolucion[[#This Row],[Irreparables]]*VLOOKUP(tablaguiadevolucion[[#This Row],[Artículo]],tablaproductos[],7,FALSE)</f>
        <v>0</v>
      </c>
      <c r="O43">
        <v>1</v>
      </c>
      <c r="P43">
        <f>tablaguiadevolucion[[#This Row],[Reparables]]*VLOOKUP(tablaguiadevolucion[[#This Row],[Artículo]],tablaproductos[],6,FALSE)</f>
        <v>3510</v>
      </c>
      <c r="Q43" s="8">
        <f>tablaguiadevolucion[[#This Row],[valor a cobrar x dia ]]+tablaguiadevolucion[[#This Row],[valor x reposicion]]+tablaguiadevolucion[[#This Row],[valor x reparacion]]</f>
        <v>49248</v>
      </c>
      <c r="R43" s="8">
        <f>tablaguiadevolucion[[#This Row],[total a pagar]]-S43</f>
        <v>7863</v>
      </c>
      <c r="S43" s="8">
        <f>ROUND(tablaguiadevolucion[[#This Row],[total a pagar]]/1.19,0)</f>
        <v>41385</v>
      </c>
    </row>
    <row r="44" spans="1:19" x14ac:dyDescent="0.25">
      <c r="A44">
        <v>31105</v>
      </c>
      <c r="B44">
        <v>1220</v>
      </c>
      <c r="C44">
        <v>12</v>
      </c>
      <c r="D44" t="str">
        <f>VLOOKUP(tablaguiadevolucion[[#This Row],[Artículo]],tablaproductos[],2,FALSE)</f>
        <v>Plataforma de acero 0,32m x 0,73m</v>
      </c>
      <c r="E44">
        <v>4</v>
      </c>
      <c r="F44" s="8">
        <f>VLOOKUP(tablaguiadevolucion[[#This Row],[Artículo]],tablaproductos[],3,FALSE)</f>
        <v>5400</v>
      </c>
      <c r="G44">
        <v>9</v>
      </c>
      <c r="H44" s="8">
        <f>tablaguiadevolucion[[#This Row],[Cantidad]]*tablaguiadevolucion[[#This Row],[valorxdia]]*tablaguiadevolucion[[#This Row],[Días Reales]]</f>
        <v>194400</v>
      </c>
      <c r="I4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44" s="11">
        <f>ROUND(tablaguiadevolucion[[#This Row],[valor sin descuengto]]*tablaguiadevolucion[[#This Row],[% descuento]],0)</f>
        <v>29160</v>
      </c>
      <c r="K44" s="11">
        <f>tablaguiadevolucion[[#This Row],[valor sin descuengto]]-tablaguiadevolucion[[#This Row],[valor del descuento]]</f>
        <v>165240</v>
      </c>
      <c r="L44">
        <v>3</v>
      </c>
      <c r="M44">
        <v>1</v>
      </c>
      <c r="N44" s="8">
        <f>tablaguiadevolucion[[#This Row],[Irreparables]]*VLOOKUP(tablaguiadevolucion[[#This Row],[Artículo]],tablaproductos[],7,FALSE)</f>
        <v>70200</v>
      </c>
      <c r="O44">
        <v>0</v>
      </c>
      <c r="P44">
        <f>tablaguiadevolucion[[#This Row],[Reparables]]*VLOOKUP(tablaguiadevolucion[[#This Row],[Artículo]],tablaproductos[],6,FALSE)</f>
        <v>0</v>
      </c>
      <c r="Q44" s="8">
        <f>tablaguiadevolucion[[#This Row],[valor a cobrar x dia ]]+tablaguiadevolucion[[#This Row],[valor x reposicion]]+tablaguiadevolucion[[#This Row],[valor x reparacion]]</f>
        <v>235440</v>
      </c>
      <c r="R44" s="8">
        <f>tablaguiadevolucion[[#This Row],[total a pagar]]-S44</f>
        <v>37591</v>
      </c>
      <c r="S44" s="8">
        <f>ROUND(tablaguiadevolucion[[#This Row],[total a pagar]]/1.19,0)</f>
        <v>197849</v>
      </c>
    </row>
    <row r="45" spans="1:19" x14ac:dyDescent="0.25">
      <c r="A45">
        <v>31105</v>
      </c>
      <c r="B45">
        <v>1220</v>
      </c>
      <c r="C45">
        <v>5</v>
      </c>
      <c r="D45" t="str">
        <f>VLOOKUP(tablaguiadevolucion[[#This Row],[Artículo]],tablaproductos[],2,FALSE)</f>
        <v>Barandilla Lateral Doble 0,73m</v>
      </c>
      <c r="E45">
        <v>9</v>
      </c>
      <c r="F45" s="8">
        <f>VLOOKUP(tablaguiadevolucion[[#This Row],[Artículo]],tablaproductos[],3,FALSE)</f>
        <v>2800</v>
      </c>
      <c r="G45">
        <v>2</v>
      </c>
      <c r="H45" s="8">
        <f>tablaguiadevolucion[[#This Row],[Cantidad]]*tablaguiadevolucion[[#This Row],[valorxdia]]*tablaguiadevolucion[[#This Row],[Días Reales]]</f>
        <v>50400</v>
      </c>
      <c r="I4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45" s="11">
        <f>ROUND(tablaguiadevolucion[[#This Row],[valor sin descuengto]]*tablaguiadevolucion[[#This Row],[% descuento]],0)</f>
        <v>0</v>
      </c>
      <c r="K45" s="11">
        <f>tablaguiadevolucion[[#This Row],[valor sin descuengto]]-tablaguiadevolucion[[#This Row],[valor del descuento]]</f>
        <v>50400</v>
      </c>
      <c r="L45">
        <v>8</v>
      </c>
      <c r="M45">
        <v>0</v>
      </c>
      <c r="N45" s="8">
        <f>tablaguiadevolucion[[#This Row],[Irreparables]]*VLOOKUP(tablaguiadevolucion[[#This Row],[Artículo]],tablaproductos[],7,FALSE)</f>
        <v>0</v>
      </c>
      <c r="O45">
        <v>1</v>
      </c>
      <c r="P45">
        <f>tablaguiadevolucion[[#This Row],[Reparables]]*VLOOKUP(tablaguiadevolucion[[#This Row],[Artículo]],tablaproductos[],6,FALSE)</f>
        <v>2044</v>
      </c>
      <c r="Q45" s="8">
        <f>tablaguiadevolucion[[#This Row],[valor a cobrar x dia ]]+tablaguiadevolucion[[#This Row],[valor x reposicion]]+tablaguiadevolucion[[#This Row],[valor x reparacion]]</f>
        <v>52444</v>
      </c>
      <c r="R45" s="8">
        <f>tablaguiadevolucion[[#This Row],[total a pagar]]-S45</f>
        <v>8373</v>
      </c>
      <c r="S45" s="8">
        <f>ROUND(tablaguiadevolucion[[#This Row],[total a pagar]]/1.19,0)</f>
        <v>44071</v>
      </c>
    </row>
    <row r="46" spans="1:19" x14ac:dyDescent="0.25">
      <c r="A46">
        <v>31106</v>
      </c>
      <c r="B46">
        <v>1203</v>
      </c>
      <c r="C46">
        <v>15</v>
      </c>
      <c r="D46" t="str">
        <f>VLOOKUP(tablaguiadevolucion[[#This Row],[Artículo]],tablaproductos[],2,FALSE)</f>
        <v>Plataforma Robusta con escala 2,57m</v>
      </c>
      <c r="E46">
        <v>5</v>
      </c>
      <c r="F46" s="8">
        <f>VLOOKUP(tablaguiadevolucion[[#This Row],[Artículo]],tablaproductos[],3,FALSE)</f>
        <v>11000</v>
      </c>
      <c r="G46">
        <v>4</v>
      </c>
      <c r="H46" s="8">
        <f>tablaguiadevolucion[[#This Row],[Cantidad]]*tablaguiadevolucion[[#This Row],[valorxdia]]*tablaguiadevolucion[[#This Row],[Días Reales]]</f>
        <v>220000</v>
      </c>
      <c r="I4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46" s="11">
        <f>ROUND(tablaguiadevolucion[[#This Row],[valor sin descuengto]]*tablaguiadevolucion[[#This Row],[% descuento]],0)</f>
        <v>0</v>
      </c>
      <c r="K46" s="11">
        <f>tablaguiadevolucion[[#This Row],[valor sin descuengto]]-tablaguiadevolucion[[#This Row],[valor del descuento]]</f>
        <v>220000</v>
      </c>
      <c r="L46">
        <v>4</v>
      </c>
      <c r="M46">
        <v>1</v>
      </c>
      <c r="N46" s="8">
        <f>tablaguiadevolucion[[#This Row],[Irreparables]]*VLOOKUP(tablaguiadevolucion[[#This Row],[Artículo]],tablaproductos[],7,FALSE)</f>
        <v>550000</v>
      </c>
      <c r="O46">
        <v>0</v>
      </c>
      <c r="P46">
        <f>tablaguiadevolucion[[#This Row],[Reparables]]*VLOOKUP(tablaguiadevolucion[[#This Row],[Artículo]],tablaproductos[],6,FALSE)</f>
        <v>0</v>
      </c>
      <c r="Q46" s="8">
        <f>tablaguiadevolucion[[#This Row],[valor a cobrar x dia ]]+tablaguiadevolucion[[#This Row],[valor x reposicion]]+tablaguiadevolucion[[#This Row],[valor x reparacion]]</f>
        <v>770000</v>
      </c>
      <c r="R46" s="8">
        <f>tablaguiadevolucion[[#This Row],[total a pagar]]-S46</f>
        <v>122941</v>
      </c>
      <c r="S46" s="8">
        <f>ROUND(tablaguiadevolucion[[#This Row],[total a pagar]]/1.19,0)</f>
        <v>647059</v>
      </c>
    </row>
    <row r="47" spans="1:19" x14ac:dyDescent="0.25">
      <c r="A47">
        <v>31106</v>
      </c>
      <c r="B47">
        <v>1207</v>
      </c>
      <c r="C47">
        <v>17</v>
      </c>
      <c r="D47" t="str">
        <f>VLOOKUP(tablaguiadevolucion[[#This Row],[Artículo]],tablaproductos[],2,FALSE)</f>
        <v>Rodapie 2,57m Blitz</v>
      </c>
      <c r="E47">
        <v>8</v>
      </c>
      <c r="F47" s="8">
        <f>VLOOKUP(tablaguiadevolucion[[#This Row],[Artículo]],tablaproductos[],3,FALSE)</f>
        <v>1800</v>
      </c>
      <c r="G47">
        <v>11</v>
      </c>
      <c r="H47" s="8">
        <f>tablaguiadevolucion[[#This Row],[Cantidad]]*tablaguiadevolucion[[#This Row],[valorxdia]]*tablaguiadevolucion[[#This Row],[Días Reales]]</f>
        <v>158400</v>
      </c>
      <c r="I4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47" s="11">
        <f>ROUND(tablaguiadevolucion[[#This Row],[valor sin descuengto]]*tablaguiadevolucion[[#This Row],[% descuento]],0)</f>
        <v>36432</v>
      </c>
      <c r="K47" s="11">
        <f>tablaguiadevolucion[[#This Row],[valor sin descuengto]]-tablaguiadevolucion[[#This Row],[valor del descuento]]</f>
        <v>121968</v>
      </c>
      <c r="L47">
        <v>7</v>
      </c>
      <c r="M47">
        <v>1</v>
      </c>
      <c r="N47" s="8">
        <f>tablaguiadevolucion[[#This Row],[Irreparables]]*VLOOKUP(tablaguiadevolucion[[#This Row],[Artículo]],tablaproductos[],7,FALSE)</f>
        <v>54000</v>
      </c>
      <c r="O47">
        <v>0</v>
      </c>
      <c r="P47">
        <f>tablaguiadevolucion[[#This Row],[Reparables]]*VLOOKUP(tablaguiadevolucion[[#This Row],[Artículo]],tablaproductos[],6,FALSE)</f>
        <v>0</v>
      </c>
      <c r="Q47" s="8">
        <f>tablaguiadevolucion[[#This Row],[valor a cobrar x dia ]]+tablaguiadevolucion[[#This Row],[valor x reposicion]]+tablaguiadevolucion[[#This Row],[valor x reparacion]]</f>
        <v>175968</v>
      </c>
      <c r="R47" s="8">
        <f>tablaguiadevolucion[[#This Row],[total a pagar]]-S47</f>
        <v>28096</v>
      </c>
      <c r="S47" s="8">
        <f>ROUND(tablaguiadevolucion[[#This Row],[total a pagar]]/1.19,0)</f>
        <v>147872</v>
      </c>
    </row>
    <row r="48" spans="1:19" x14ac:dyDescent="0.25">
      <c r="A48">
        <v>31106</v>
      </c>
      <c r="B48">
        <v>1212</v>
      </c>
      <c r="C48">
        <v>2</v>
      </c>
      <c r="D48" t="str">
        <f>VLOOKUP(tablaguiadevolucion[[#This Row],[Artículo]],tablaproductos[],2,FALSE)</f>
        <v>Andamio Estándar</v>
      </c>
      <c r="E48">
        <v>10</v>
      </c>
      <c r="F48" s="8">
        <f>VLOOKUP(tablaguiadevolucion[[#This Row],[Artículo]],tablaproductos[],3,FALSE)</f>
        <v>7500</v>
      </c>
      <c r="G48">
        <v>3</v>
      </c>
      <c r="H48" s="8">
        <f>tablaguiadevolucion[[#This Row],[Cantidad]]*tablaguiadevolucion[[#This Row],[valorxdia]]*tablaguiadevolucion[[#This Row],[Días Reales]]</f>
        <v>225000</v>
      </c>
      <c r="I4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48" s="11">
        <f>ROUND(tablaguiadevolucion[[#This Row],[valor sin descuengto]]*tablaguiadevolucion[[#This Row],[% descuento]],0)</f>
        <v>0</v>
      </c>
      <c r="K48" s="11">
        <f>tablaguiadevolucion[[#This Row],[valor sin descuengto]]-tablaguiadevolucion[[#This Row],[valor del descuento]]</f>
        <v>225000</v>
      </c>
      <c r="L48">
        <v>8</v>
      </c>
      <c r="M48">
        <v>0</v>
      </c>
      <c r="N48" s="8">
        <f>tablaguiadevolucion[[#This Row],[Irreparables]]*VLOOKUP(tablaguiadevolucion[[#This Row],[Artículo]],tablaproductos[],7,FALSE)</f>
        <v>0</v>
      </c>
      <c r="O48">
        <v>2</v>
      </c>
      <c r="P48">
        <f>tablaguiadevolucion[[#This Row],[Reparables]]*VLOOKUP(tablaguiadevolucion[[#This Row],[Artículo]],tablaproductos[],6,FALSE)</f>
        <v>8250</v>
      </c>
      <c r="Q48" s="8">
        <f>tablaguiadevolucion[[#This Row],[valor a cobrar x dia ]]+tablaguiadevolucion[[#This Row],[valor x reposicion]]+tablaguiadevolucion[[#This Row],[valor x reparacion]]</f>
        <v>233250</v>
      </c>
      <c r="R48" s="8">
        <f>tablaguiadevolucion[[#This Row],[total a pagar]]-S48</f>
        <v>37242</v>
      </c>
      <c r="S48" s="8">
        <f>ROUND(tablaguiadevolucion[[#This Row],[total a pagar]]/1.19,0)</f>
        <v>196008</v>
      </c>
    </row>
    <row r="49" spans="1:19" x14ac:dyDescent="0.25">
      <c r="A49">
        <v>31106</v>
      </c>
      <c r="B49">
        <v>1213</v>
      </c>
      <c r="C49">
        <v>2</v>
      </c>
      <c r="D49" t="str">
        <f>VLOOKUP(tablaguiadevolucion[[#This Row],[Artículo]],tablaproductos[],2,FALSE)</f>
        <v>Andamio Estándar</v>
      </c>
      <c r="E49">
        <v>5</v>
      </c>
      <c r="F49" s="8">
        <f>VLOOKUP(tablaguiadevolucion[[#This Row],[Artículo]],tablaproductos[],3,FALSE)</f>
        <v>7500</v>
      </c>
      <c r="G49">
        <v>7</v>
      </c>
      <c r="H49" s="8">
        <f>tablaguiadevolucion[[#This Row],[Cantidad]]*tablaguiadevolucion[[#This Row],[valorxdia]]*tablaguiadevolucion[[#This Row],[Días Reales]]</f>
        <v>262500</v>
      </c>
      <c r="I4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49" s="11">
        <f>ROUND(tablaguiadevolucion[[#This Row],[valor sin descuengto]]*tablaguiadevolucion[[#This Row],[% descuento]],0)</f>
        <v>39375</v>
      </c>
      <c r="K49" s="11">
        <f>tablaguiadevolucion[[#This Row],[valor sin descuengto]]-tablaguiadevolucion[[#This Row],[valor del descuento]]</f>
        <v>223125</v>
      </c>
      <c r="L49">
        <v>4</v>
      </c>
      <c r="M49">
        <v>1</v>
      </c>
      <c r="N49" s="8">
        <f>tablaguiadevolucion[[#This Row],[Irreparables]]*VLOOKUP(tablaguiadevolucion[[#This Row],[Artículo]],tablaproductos[],7,FALSE)</f>
        <v>225000</v>
      </c>
      <c r="O49">
        <v>0</v>
      </c>
      <c r="P49">
        <f>tablaguiadevolucion[[#This Row],[Reparables]]*VLOOKUP(tablaguiadevolucion[[#This Row],[Artículo]],tablaproductos[],6,FALSE)</f>
        <v>0</v>
      </c>
      <c r="Q49" s="8">
        <f>tablaguiadevolucion[[#This Row],[valor a cobrar x dia ]]+tablaguiadevolucion[[#This Row],[valor x reposicion]]+tablaguiadevolucion[[#This Row],[valor x reparacion]]</f>
        <v>448125</v>
      </c>
      <c r="R49" s="8">
        <f>tablaguiadevolucion[[#This Row],[total a pagar]]-S49</f>
        <v>71549</v>
      </c>
      <c r="S49" s="8">
        <f>ROUND(tablaguiadevolucion[[#This Row],[total a pagar]]/1.19,0)</f>
        <v>376576</v>
      </c>
    </row>
    <row r="50" spans="1:19" x14ac:dyDescent="0.25">
      <c r="A50">
        <v>31106</v>
      </c>
      <c r="B50">
        <v>1214</v>
      </c>
      <c r="C50">
        <v>10</v>
      </c>
      <c r="D50" t="str">
        <f>VLOOKUP(tablaguiadevolucion[[#This Row],[Artículo]],tablaproductos[],2,FALSE)</f>
        <v>Marco EuroBlitz 2,00m + 0,73m</v>
      </c>
      <c r="E50">
        <v>3</v>
      </c>
      <c r="F50" s="8">
        <f>VLOOKUP(tablaguiadevolucion[[#This Row],[Artículo]],tablaproductos[],3,FALSE)</f>
        <v>6600</v>
      </c>
      <c r="G50">
        <v>14</v>
      </c>
      <c r="H50" s="8">
        <f>tablaguiadevolucion[[#This Row],[Cantidad]]*tablaguiadevolucion[[#This Row],[valorxdia]]*tablaguiadevolucion[[#This Row],[Días Reales]]</f>
        <v>277200</v>
      </c>
      <c r="I5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50" s="11">
        <f>ROUND(tablaguiadevolucion[[#This Row],[valor sin descuengto]]*tablaguiadevolucion[[#This Row],[% descuento]],0)</f>
        <v>63756</v>
      </c>
      <c r="K50" s="11">
        <f>tablaguiadevolucion[[#This Row],[valor sin descuengto]]-tablaguiadevolucion[[#This Row],[valor del descuento]]</f>
        <v>213444</v>
      </c>
      <c r="L50">
        <v>2</v>
      </c>
      <c r="M50">
        <v>1</v>
      </c>
      <c r="N50" s="8">
        <f>tablaguiadevolucion[[#This Row],[Irreparables]]*VLOOKUP(tablaguiadevolucion[[#This Row],[Artículo]],tablaproductos[],7,FALSE)</f>
        <v>66000</v>
      </c>
      <c r="O50">
        <v>0</v>
      </c>
      <c r="P50">
        <f>tablaguiadevolucion[[#This Row],[Reparables]]*VLOOKUP(tablaguiadevolucion[[#This Row],[Artículo]],tablaproductos[],6,FALSE)</f>
        <v>0</v>
      </c>
      <c r="Q50" s="8">
        <f>tablaguiadevolucion[[#This Row],[valor a cobrar x dia ]]+tablaguiadevolucion[[#This Row],[valor x reposicion]]+tablaguiadevolucion[[#This Row],[valor x reparacion]]</f>
        <v>279444</v>
      </c>
      <c r="R50" s="8">
        <f>tablaguiadevolucion[[#This Row],[total a pagar]]-S50</f>
        <v>44617</v>
      </c>
      <c r="S50" s="8">
        <f>ROUND(tablaguiadevolucion[[#This Row],[total a pagar]]/1.19,0)</f>
        <v>234827</v>
      </c>
    </row>
    <row r="51" spans="1:19" x14ac:dyDescent="0.25">
      <c r="A51">
        <v>31106</v>
      </c>
      <c r="B51">
        <v>1214</v>
      </c>
      <c r="C51">
        <v>12</v>
      </c>
      <c r="D51" t="str">
        <f>VLOOKUP(tablaguiadevolucion[[#This Row],[Artículo]],tablaproductos[],2,FALSE)</f>
        <v>Plataforma de acero 0,32m x 0,73m</v>
      </c>
      <c r="E51">
        <v>10</v>
      </c>
      <c r="F51" s="8">
        <f>VLOOKUP(tablaguiadevolucion[[#This Row],[Artículo]],tablaproductos[],3,FALSE)</f>
        <v>5400</v>
      </c>
      <c r="G51">
        <v>12</v>
      </c>
      <c r="H51" s="8">
        <f>tablaguiadevolucion[[#This Row],[Cantidad]]*tablaguiadevolucion[[#This Row],[valorxdia]]*tablaguiadevolucion[[#This Row],[Días Reales]]</f>
        <v>648000</v>
      </c>
      <c r="I5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51" s="11">
        <f>ROUND(tablaguiadevolucion[[#This Row],[valor sin descuengto]]*tablaguiadevolucion[[#This Row],[% descuento]],0)</f>
        <v>149040</v>
      </c>
      <c r="K51" s="11">
        <f>tablaguiadevolucion[[#This Row],[valor sin descuengto]]-tablaguiadevolucion[[#This Row],[valor del descuento]]</f>
        <v>498960</v>
      </c>
      <c r="L51">
        <v>9</v>
      </c>
      <c r="M51">
        <v>0</v>
      </c>
      <c r="N51" s="8">
        <f>tablaguiadevolucion[[#This Row],[Irreparables]]*VLOOKUP(tablaguiadevolucion[[#This Row],[Artículo]],tablaproductos[],7,FALSE)</f>
        <v>0</v>
      </c>
      <c r="O51">
        <v>1</v>
      </c>
      <c r="P51">
        <f>tablaguiadevolucion[[#This Row],[Reparables]]*VLOOKUP(tablaguiadevolucion[[#This Row],[Artículo]],tablaproductos[],6,FALSE)</f>
        <v>3510</v>
      </c>
      <c r="Q51" s="8">
        <f>tablaguiadevolucion[[#This Row],[valor a cobrar x dia ]]+tablaguiadevolucion[[#This Row],[valor x reposicion]]+tablaguiadevolucion[[#This Row],[valor x reparacion]]</f>
        <v>502470</v>
      </c>
      <c r="R51" s="8">
        <f>tablaguiadevolucion[[#This Row],[total a pagar]]-S51</f>
        <v>80226</v>
      </c>
      <c r="S51" s="8">
        <f>ROUND(tablaguiadevolucion[[#This Row],[total a pagar]]/1.19,0)</f>
        <v>422244</v>
      </c>
    </row>
    <row r="52" spans="1:19" x14ac:dyDescent="0.25">
      <c r="A52">
        <v>31106</v>
      </c>
      <c r="B52">
        <v>1217</v>
      </c>
      <c r="C52">
        <v>15</v>
      </c>
      <c r="D52" t="str">
        <f>VLOOKUP(tablaguiadevolucion[[#This Row],[Artículo]],tablaproductos[],2,FALSE)</f>
        <v>Plataforma Robusta con escala 2,57m</v>
      </c>
      <c r="E52">
        <v>3</v>
      </c>
      <c r="F52" s="8">
        <f>VLOOKUP(tablaguiadevolucion[[#This Row],[Artículo]],tablaproductos[],3,FALSE)</f>
        <v>11000</v>
      </c>
      <c r="G52">
        <v>8</v>
      </c>
      <c r="H52" s="8">
        <f>tablaguiadevolucion[[#This Row],[Cantidad]]*tablaguiadevolucion[[#This Row],[valorxdia]]*tablaguiadevolucion[[#This Row],[Días Reales]]</f>
        <v>264000</v>
      </c>
      <c r="I5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52" s="11">
        <f>ROUND(tablaguiadevolucion[[#This Row],[valor sin descuengto]]*tablaguiadevolucion[[#This Row],[% descuento]],0)</f>
        <v>39600</v>
      </c>
      <c r="K52" s="11">
        <f>tablaguiadevolucion[[#This Row],[valor sin descuengto]]-tablaguiadevolucion[[#This Row],[valor del descuento]]</f>
        <v>224400</v>
      </c>
      <c r="L52">
        <v>2</v>
      </c>
      <c r="M52">
        <v>1</v>
      </c>
      <c r="N52" s="8">
        <f>tablaguiadevolucion[[#This Row],[Irreparables]]*VLOOKUP(tablaguiadevolucion[[#This Row],[Artículo]],tablaproductos[],7,FALSE)</f>
        <v>550000</v>
      </c>
      <c r="O52">
        <v>0</v>
      </c>
      <c r="P52">
        <f>tablaguiadevolucion[[#This Row],[Reparables]]*VLOOKUP(tablaguiadevolucion[[#This Row],[Artículo]],tablaproductos[],6,FALSE)</f>
        <v>0</v>
      </c>
      <c r="Q52" s="8">
        <f>tablaguiadevolucion[[#This Row],[valor a cobrar x dia ]]+tablaguiadevolucion[[#This Row],[valor x reposicion]]+tablaguiadevolucion[[#This Row],[valor x reparacion]]</f>
        <v>774400</v>
      </c>
      <c r="R52" s="8">
        <f>tablaguiadevolucion[[#This Row],[total a pagar]]-S52</f>
        <v>123644</v>
      </c>
      <c r="S52" s="8">
        <f>ROUND(tablaguiadevolucion[[#This Row],[total a pagar]]/1.19,0)</f>
        <v>650756</v>
      </c>
    </row>
    <row r="53" spans="1:19" x14ac:dyDescent="0.25">
      <c r="A53">
        <v>31106</v>
      </c>
      <c r="B53">
        <v>1218</v>
      </c>
      <c r="C53">
        <v>6</v>
      </c>
      <c r="D53" t="str">
        <f>VLOOKUP(tablaguiadevolucion[[#This Row],[Artículo]],tablaproductos[],2,FALSE)</f>
        <v>Barandilla Simple 2,57m</v>
      </c>
      <c r="E53">
        <v>5</v>
      </c>
      <c r="F53" s="8">
        <f>VLOOKUP(tablaguiadevolucion[[#This Row],[Artículo]],tablaproductos[],3,FALSE)</f>
        <v>1600</v>
      </c>
      <c r="G53">
        <v>8</v>
      </c>
      <c r="H53" s="8">
        <f>tablaguiadevolucion[[#This Row],[Cantidad]]*tablaguiadevolucion[[#This Row],[valorxdia]]*tablaguiadevolucion[[#This Row],[Días Reales]]</f>
        <v>64000</v>
      </c>
      <c r="I5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53" s="11">
        <f>ROUND(tablaguiadevolucion[[#This Row],[valor sin descuengto]]*tablaguiadevolucion[[#This Row],[% descuento]],0)</f>
        <v>9600</v>
      </c>
      <c r="K53" s="11">
        <f>tablaguiadevolucion[[#This Row],[valor sin descuengto]]-tablaguiadevolucion[[#This Row],[valor del descuento]]</f>
        <v>54400</v>
      </c>
      <c r="L53">
        <v>4</v>
      </c>
      <c r="M53">
        <v>0</v>
      </c>
      <c r="N53" s="8">
        <f>tablaguiadevolucion[[#This Row],[Irreparables]]*VLOOKUP(tablaguiadevolucion[[#This Row],[Artículo]],tablaproductos[],7,FALSE)</f>
        <v>0</v>
      </c>
      <c r="O53">
        <v>1</v>
      </c>
      <c r="P53">
        <f>tablaguiadevolucion[[#This Row],[Reparables]]*VLOOKUP(tablaguiadevolucion[[#This Row],[Artículo]],tablaproductos[],6,FALSE)</f>
        <v>1008</v>
      </c>
      <c r="Q53" s="8">
        <f>tablaguiadevolucion[[#This Row],[valor a cobrar x dia ]]+tablaguiadevolucion[[#This Row],[valor x reposicion]]+tablaguiadevolucion[[#This Row],[valor x reparacion]]</f>
        <v>55408</v>
      </c>
      <c r="R53" s="8">
        <f>tablaguiadevolucion[[#This Row],[total a pagar]]-S53</f>
        <v>8847</v>
      </c>
      <c r="S53" s="8">
        <f>ROUND(tablaguiadevolucion[[#This Row],[total a pagar]]/1.19,0)</f>
        <v>46561</v>
      </c>
    </row>
    <row r="54" spans="1:19" x14ac:dyDescent="0.25">
      <c r="A54">
        <v>31106</v>
      </c>
      <c r="B54">
        <v>1219</v>
      </c>
      <c r="C54">
        <v>4</v>
      </c>
      <c r="D54" t="str">
        <f>VLOOKUP(tablaguiadevolucion[[#This Row],[Artículo]],tablaproductos[],2,FALSE)</f>
        <v>Andamios Layher-Multidireccional</v>
      </c>
      <c r="E54">
        <v>2</v>
      </c>
      <c r="F54" s="8">
        <f>VLOOKUP(tablaguiadevolucion[[#This Row],[Artículo]],tablaproductos[],3,FALSE)</f>
        <v>11000</v>
      </c>
      <c r="G54">
        <v>12</v>
      </c>
      <c r="H54" s="8">
        <f>tablaguiadevolucion[[#This Row],[Cantidad]]*tablaguiadevolucion[[#This Row],[valorxdia]]*tablaguiadevolucion[[#This Row],[Días Reales]]</f>
        <v>264000</v>
      </c>
      <c r="I5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54" s="11">
        <f>ROUND(tablaguiadevolucion[[#This Row],[valor sin descuengto]]*tablaguiadevolucion[[#This Row],[% descuento]],0)</f>
        <v>60720</v>
      </c>
      <c r="K54" s="11">
        <f>tablaguiadevolucion[[#This Row],[valor sin descuengto]]-tablaguiadevolucion[[#This Row],[valor del descuento]]</f>
        <v>203280</v>
      </c>
      <c r="L54">
        <v>1</v>
      </c>
      <c r="M54">
        <v>0</v>
      </c>
      <c r="N54" s="8">
        <f>tablaguiadevolucion[[#This Row],[Irreparables]]*VLOOKUP(tablaguiadevolucion[[#This Row],[Artículo]],tablaproductos[],7,FALSE)</f>
        <v>0</v>
      </c>
      <c r="O54">
        <v>1</v>
      </c>
      <c r="P54">
        <f>tablaguiadevolucion[[#This Row],[Reparables]]*VLOOKUP(tablaguiadevolucion[[#This Row],[Artículo]],tablaproductos[],6,FALSE)</f>
        <v>6820</v>
      </c>
      <c r="Q54" s="8">
        <f>tablaguiadevolucion[[#This Row],[valor a cobrar x dia ]]+tablaguiadevolucion[[#This Row],[valor x reposicion]]+tablaguiadevolucion[[#This Row],[valor x reparacion]]</f>
        <v>210100</v>
      </c>
      <c r="R54" s="8">
        <f>tablaguiadevolucion[[#This Row],[total a pagar]]-S54</f>
        <v>33545</v>
      </c>
      <c r="S54" s="8">
        <f>ROUND(tablaguiadevolucion[[#This Row],[total a pagar]]/1.19,0)</f>
        <v>176555</v>
      </c>
    </row>
    <row r="55" spans="1:19" x14ac:dyDescent="0.25">
      <c r="A55">
        <v>31107</v>
      </c>
      <c r="B55">
        <v>1203</v>
      </c>
      <c r="C55">
        <v>1</v>
      </c>
      <c r="D55" t="str">
        <f>VLOOKUP(tablaguiadevolucion[[#This Row],[Artículo]],tablaproductos[],2,FALSE)</f>
        <v>Alzaprimas</v>
      </c>
      <c r="E55">
        <v>1</v>
      </c>
      <c r="F55" s="8">
        <f>VLOOKUP(tablaguiadevolucion[[#This Row],[Artículo]],tablaproductos[],3,FALSE)</f>
        <v>2000</v>
      </c>
      <c r="G55">
        <v>16</v>
      </c>
      <c r="H55" s="8">
        <f>tablaguiadevolucion[[#This Row],[Cantidad]]*tablaguiadevolucion[[#This Row],[valorxdia]]*tablaguiadevolucion[[#This Row],[Días Reales]]</f>
        <v>32000</v>
      </c>
      <c r="I5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55" s="11">
        <f>ROUND(tablaguiadevolucion[[#This Row],[valor sin descuengto]]*tablaguiadevolucion[[#This Row],[% descuento]],0)</f>
        <v>7360</v>
      </c>
      <c r="K55" s="11">
        <f>tablaguiadevolucion[[#This Row],[valor sin descuengto]]-tablaguiadevolucion[[#This Row],[valor del descuento]]</f>
        <v>24640</v>
      </c>
      <c r="L55">
        <v>0</v>
      </c>
      <c r="M55">
        <v>1</v>
      </c>
      <c r="N55" s="8">
        <f>tablaguiadevolucion[[#This Row],[Irreparables]]*VLOOKUP(tablaguiadevolucion[[#This Row],[Artículo]],tablaproductos[],7,FALSE)</f>
        <v>40000</v>
      </c>
      <c r="O55">
        <v>0</v>
      </c>
      <c r="P55">
        <f>tablaguiadevolucion[[#This Row],[Reparables]]*VLOOKUP(tablaguiadevolucion[[#This Row],[Artículo]],tablaproductos[],6,FALSE)</f>
        <v>0</v>
      </c>
      <c r="Q55" s="8">
        <f>tablaguiadevolucion[[#This Row],[valor a cobrar x dia ]]+tablaguiadevolucion[[#This Row],[valor x reposicion]]+tablaguiadevolucion[[#This Row],[valor x reparacion]]</f>
        <v>64640</v>
      </c>
      <c r="R55" s="8">
        <f>tablaguiadevolucion[[#This Row],[total a pagar]]-S55</f>
        <v>10321</v>
      </c>
      <c r="S55" s="8">
        <f>ROUND(tablaguiadevolucion[[#This Row],[total a pagar]]/1.19,0)</f>
        <v>54319</v>
      </c>
    </row>
    <row r="56" spans="1:19" x14ac:dyDescent="0.25">
      <c r="A56">
        <v>31107</v>
      </c>
      <c r="B56">
        <v>1204</v>
      </c>
      <c r="C56">
        <v>6</v>
      </c>
      <c r="D56" t="str">
        <f>VLOOKUP(tablaguiadevolucion[[#This Row],[Artículo]],tablaproductos[],2,FALSE)</f>
        <v>Barandilla Simple 2,57m</v>
      </c>
      <c r="E56">
        <v>5</v>
      </c>
      <c r="F56" s="8">
        <f>VLOOKUP(tablaguiadevolucion[[#This Row],[Artículo]],tablaproductos[],3,FALSE)</f>
        <v>1600</v>
      </c>
      <c r="G56">
        <v>6</v>
      </c>
      <c r="H56" s="8">
        <f>tablaguiadevolucion[[#This Row],[Cantidad]]*tablaguiadevolucion[[#This Row],[valorxdia]]*tablaguiadevolucion[[#This Row],[Días Reales]]</f>
        <v>48000</v>
      </c>
      <c r="I5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56" s="11">
        <f>ROUND(tablaguiadevolucion[[#This Row],[valor sin descuengto]]*tablaguiadevolucion[[#This Row],[% descuento]],0)</f>
        <v>7200</v>
      </c>
      <c r="K56" s="11">
        <f>tablaguiadevolucion[[#This Row],[valor sin descuengto]]-tablaguiadevolucion[[#This Row],[valor del descuento]]</f>
        <v>40800</v>
      </c>
      <c r="L56">
        <v>4</v>
      </c>
      <c r="M56">
        <v>0</v>
      </c>
      <c r="N56" s="8">
        <f>tablaguiadevolucion[[#This Row],[Irreparables]]*VLOOKUP(tablaguiadevolucion[[#This Row],[Artículo]],tablaproductos[],7,FALSE)</f>
        <v>0</v>
      </c>
      <c r="O56">
        <v>1</v>
      </c>
      <c r="P56">
        <f>tablaguiadevolucion[[#This Row],[Reparables]]*VLOOKUP(tablaguiadevolucion[[#This Row],[Artículo]],tablaproductos[],6,FALSE)</f>
        <v>1008</v>
      </c>
      <c r="Q56" s="8">
        <f>tablaguiadevolucion[[#This Row],[valor a cobrar x dia ]]+tablaguiadevolucion[[#This Row],[valor x reposicion]]+tablaguiadevolucion[[#This Row],[valor x reparacion]]</f>
        <v>41808</v>
      </c>
      <c r="R56" s="8">
        <f>tablaguiadevolucion[[#This Row],[total a pagar]]-S56</f>
        <v>6675</v>
      </c>
      <c r="S56" s="8">
        <f>ROUND(tablaguiadevolucion[[#This Row],[total a pagar]]/1.19,0)</f>
        <v>35133</v>
      </c>
    </row>
    <row r="57" spans="1:19" x14ac:dyDescent="0.25">
      <c r="A57">
        <v>31107</v>
      </c>
      <c r="B57">
        <v>1207</v>
      </c>
      <c r="C57">
        <v>3</v>
      </c>
      <c r="D57" t="str">
        <f>VLOOKUP(tablaguiadevolucion[[#This Row],[Artículo]],tablaproductos[],2,FALSE)</f>
        <v>Andamios Layher-Fachada</v>
      </c>
      <c r="E57">
        <v>8</v>
      </c>
      <c r="F57" s="8">
        <f>VLOOKUP(tablaguiadevolucion[[#This Row],[Artículo]],tablaproductos[],3,FALSE)</f>
        <v>9000</v>
      </c>
      <c r="G57">
        <v>11</v>
      </c>
      <c r="H57" s="8">
        <f>tablaguiadevolucion[[#This Row],[Cantidad]]*tablaguiadevolucion[[#This Row],[valorxdia]]*tablaguiadevolucion[[#This Row],[Días Reales]]</f>
        <v>792000</v>
      </c>
      <c r="I5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57" s="11">
        <f>ROUND(tablaguiadevolucion[[#This Row],[valor sin descuengto]]*tablaguiadevolucion[[#This Row],[% descuento]],0)</f>
        <v>182160</v>
      </c>
      <c r="K57" s="11">
        <f>tablaguiadevolucion[[#This Row],[valor sin descuengto]]-tablaguiadevolucion[[#This Row],[valor del descuento]]</f>
        <v>609840</v>
      </c>
      <c r="L57">
        <v>7</v>
      </c>
      <c r="M57">
        <v>1</v>
      </c>
      <c r="N57" s="8">
        <f>tablaguiadevolucion[[#This Row],[Irreparables]]*VLOOKUP(tablaguiadevolucion[[#This Row],[Artículo]],tablaproductos[],7,FALSE)</f>
        <v>450000</v>
      </c>
      <c r="O57">
        <v>0</v>
      </c>
      <c r="P57">
        <f>tablaguiadevolucion[[#This Row],[Reparables]]*VLOOKUP(tablaguiadevolucion[[#This Row],[Artículo]],tablaproductos[],6,FALSE)</f>
        <v>0</v>
      </c>
      <c r="Q57" s="8">
        <f>tablaguiadevolucion[[#This Row],[valor a cobrar x dia ]]+tablaguiadevolucion[[#This Row],[valor x reposicion]]+tablaguiadevolucion[[#This Row],[valor x reparacion]]</f>
        <v>1059840</v>
      </c>
      <c r="R57" s="8">
        <f>tablaguiadevolucion[[#This Row],[total a pagar]]-S57</f>
        <v>169218</v>
      </c>
      <c r="S57" s="8">
        <f>ROUND(tablaguiadevolucion[[#This Row],[total a pagar]]/1.19,0)</f>
        <v>890622</v>
      </c>
    </row>
    <row r="58" spans="1:19" x14ac:dyDescent="0.25">
      <c r="A58">
        <v>31107</v>
      </c>
      <c r="B58">
        <v>1208</v>
      </c>
      <c r="C58">
        <v>6</v>
      </c>
      <c r="D58" t="str">
        <f>VLOOKUP(tablaguiadevolucion[[#This Row],[Artículo]],tablaproductos[],2,FALSE)</f>
        <v>Barandilla Simple 2,57m</v>
      </c>
      <c r="E58">
        <v>10</v>
      </c>
      <c r="F58" s="8">
        <f>VLOOKUP(tablaguiadevolucion[[#This Row],[Artículo]],tablaproductos[],3,FALSE)</f>
        <v>1600</v>
      </c>
      <c r="G58">
        <v>8</v>
      </c>
      <c r="H58" s="8">
        <f>tablaguiadevolucion[[#This Row],[Cantidad]]*tablaguiadevolucion[[#This Row],[valorxdia]]*tablaguiadevolucion[[#This Row],[Días Reales]]</f>
        <v>128000</v>
      </c>
      <c r="I5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58" s="11">
        <f>ROUND(tablaguiadevolucion[[#This Row],[valor sin descuengto]]*tablaguiadevolucion[[#This Row],[% descuento]],0)</f>
        <v>19200</v>
      </c>
      <c r="K58" s="11">
        <f>tablaguiadevolucion[[#This Row],[valor sin descuengto]]-tablaguiadevolucion[[#This Row],[valor del descuento]]</f>
        <v>108800</v>
      </c>
      <c r="L58">
        <v>8</v>
      </c>
      <c r="M58">
        <v>0</v>
      </c>
      <c r="N58" s="8">
        <f>tablaguiadevolucion[[#This Row],[Irreparables]]*VLOOKUP(tablaguiadevolucion[[#This Row],[Artículo]],tablaproductos[],7,FALSE)</f>
        <v>0</v>
      </c>
      <c r="O58">
        <v>2</v>
      </c>
      <c r="P58">
        <f>tablaguiadevolucion[[#This Row],[Reparables]]*VLOOKUP(tablaguiadevolucion[[#This Row],[Artículo]],tablaproductos[],6,FALSE)</f>
        <v>2016</v>
      </c>
      <c r="Q58" s="8">
        <f>tablaguiadevolucion[[#This Row],[valor a cobrar x dia ]]+tablaguiadevolucion[[#This Row],[valor x reposicion]]+tablaguiadevolucion[[#This Row],[valor x reparacion]]</f>
        <v>110816</v>
      </c>
      <c r="R58" s="8">
        <f>tablaguiadevolucion[[#This Row],[total a pagar]]-S58</f>
        <v>17693</v>
      </c>
      <c r="S58" s="8">
        <f>ROUND(tablaguiadevolucion[[#This Row],[total a pagar]]/1.19,0)</f>
        <v>93123</v>
      </c>
    </row>
    <row r="59" spans="1:19" x14ac:dyDescent="0.25">
      <c r="A59">
        <v>31107</v>
      </c>
      <c r="B59">
        <v>1213</v>
      </c>
      <c r="C59">
        <v>4</v>
      </c>
      <c r="D59" t="str">
        <f>VLOOKUP(tablaguiadevolucion[[#This Row],[Artículo]],tablaproductos[],2,FALSE)</f>
        <v>Andamios Layher-Multidireccional</v>
      </c>
      <c r="E59">
        <v>3</v>
      </c>
      <c r="F59" s="8">
        <f>VLOOKUP(tablaguiadevolucion[[#This Row],[Artículo]],tablaproductos[],3,FALSE)</f>
        <v>11000</v>
      </c>
      <c r="G59">
        <v>10</v>
      </c>
      <c r="H59" s="8">
        <f>tablaguiadevolucion[[#This Row],[Cantidad]]*tablaguiadevolucion[[#This Row],[valorxdia]]*tablaguiadevolucion[[#This Row],[Días Reales]]</f>
        <v>330000</v>
      </c>
      <c r="I5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59" s="11">
        <f>ROUND(tablaguiadevolucion[[#This Row],[valor sin descuengto]]*tablaguiadevolucion[[#This Row],[% descuento]],0)</f>
        <v>75900</v>
      </c>
      <c r="K59" s="11">
        <f>tablaguiadevolucion[[#This Row],[valor sin descuengto]]-tablaguiadevolucion[[#This Row],[valor del descuento]]</f>
        <v>254100</v>
      </c>
      <c r="L59">
        <v>2</v>
      </c>
      <c r="M59">
        <v>1</v>
      </c>
      <c r="N59" s="8">
        <f>tablaguiadevolucion[[#This Row],[Irreparables]]*VLOOKUP(tablaguiadevolucion[[#This Row],[Artículo]],tablaproductos[],7,FALSE)</f>
        <v>715000</v>
      </c>
      <c r="O59">
        <v>0</v>
      </c>
      <c r="P59">
        <f>tablaguiadevolucion[[#This Row],[Reparables]]*VLOOKUP(tablaguiadevolucion[[#This Row],[Artículo]],tablaproductos[],6,FALSE)</f>
        <v>0</v>
      </c>
      <c r="Q59" s="8">
        <f>tablaguiadevolucion[[#This Row],[valor a cobrar x dia ]]+tablaguiadevolucion[[#This Row],[valor x reposicion]]+tablaguiadevolucion[[#This Row],[valor x reparacion]]</f>
        <v>969100</v>
      </c>
      <c r="R59" s="8">
        <f>tablaguiadevolucion[[#This Row],[total a pagar]]-S59</f>
        <v>154730</v>
      </c>
      <c r="S59" s="8">
        <f>ROUND(tablaguiadevolucion[[#This Row],[total a pagar]]/1.19,0)</f>
        <v>814370</v>
      </c>
    </row>
    <row r="60" spans="1:19" x14ac:dyDescent="0.25">
      <c r="A60">
        <v>31107</v>
      </c>
      <c r="B60">
        <v>1213</v>
      </c>
      <c r="C60">
        <v>15</v>
      </c>
      <c r="D60" t="str">
        <f>VLOOKUP(tablaguiadevolucion[[#This Row],[Artículo]],tablaproductos[],2,FALSE)</f>
        <v>Plataforma Robusta con escala 2,57m</v>
      </c>
      <c r="E60">
        <v>6</v>
      </c>
      <c r="F60" s="8">
        <f>VLOOKUP(tablaguiadevolucion[[#This Row],[Artículo]],tablaproductos[],3,FALSE)</f>
        <v>11000</v>
      </c>
      <c r="G60">
        <v>9</v>
      </c>
      <c r="H60" s="8">
        <f>tablaguiadevolucion[[#This Row],[Cantidad]]*tablaguiadevolucion[[#This Row],[valorxdia]]*tablaguiadevolucion[[#This Row],[Días Reales]]</f>
        <v>594000</v>
      </c>
      <c r="I6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60" s="11">
        <f>ROUND(tablaguiadevolucion[[#This Row],[valor sin descuengto]]*tablaguiadevolucion[[#This Row],[% descuento]],0)</f>
        <v>89100</v>
      </c>
      <c r="K60" s="11">
        <f>tablaguiadevolucion[[#This Row],[valor sin descuengto]]-tablaguiadevolucion[[#This Row],[valor del descuento]]</f>
        <v>504900</v>
      </c>
      <c r="L60">
        <v>5</v>
      </c>
      <c r="M60">
        <v>0</v>
      </c>
      <c r="N60" s="8">
        <f>tablaguiadevolucion[[#This Row],[Irreparables]]*VLOOKUP(tablaguiadevolucion[[#This Row],[Artículo]],tablaproductos[],7,FALSE)</f>
        <v>0</v>
      </c>
      <c r="O60">
        <v>1</v>
      </c>
      <c r="P60">
        <f>tablaguiadevolucion[[#This Row],[Reparables]]*VLOOKUP(tablaguiadevolucion[[#This Row],[Artículo]],tablaproductos[],6,FALSE)</f>
        <v>6160.0000000000009</v>
      </c>
      <c r="Q60" s="8">
        <f>tablaguiadevolucion[[#This Row],[valor a cobrar x dia ]]+tablaguiadevolucion[[#This Row],[valor x reposicion]]+tablaguiadevolucion[[#This Row],[valor x reparacion]]</f>
        <v>511060</v>
      </c>
      <c r="R60" s="8">
        <f>tablaguiadevolucion[[#This Row],[total a pagar]]-S60</f>
        <v>81598</v>
      </c>
      <c r="S60" s="8">
        <f>ROUND(tablaguiadevolucion[[#This Row],[total a pagar]]/1.19,0)</f>
        <v>429462</v>
      </c>
    </row>
    <row r="61" spans="1:19" x14ac:dyDescent="0.25">
      <c r="A61">
        <v>31107</v>
      </c>
      <c r="B61">
        <v>1213</v>
      </c>
      <c r="C61">
        <v>15</v>
      </c>
      <c r="D61" t="str">
        <f>VLOOKUP(tablaguiadevolucion[[#This Row],[Artículo]],tablaproductos[],2,FALSE)</f>
        <v>Plataforma Robusta con escala 2,57m</v>
      </c>
      <c r="E61">
        <v>10</v>
      </c>
      <c r="F61" s="8">
        <f>VLOOKUP(tablaguiadevolucion[[#This Row],[Artículo]],tablaproductos[],3,FALSE)</f>
        <v>11000</v>
      </c>
      <c r="G61">
        <v>14</v>
      </c>
      <c r="H61" s="8">
        <f>tablaguiadevolucion[[#This Row],[Cantidad]]*tablaguiadevolucion[[#This Row],[valorxdia]]*tablaguiadevolucion[[#This Row],[Días Reales]]</f>
        <v>1540000</v>
      </c>
      <c r="I6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61" s="11">
        <f>ROUND(tablaguiadevolucion[[#This Row],[valor sin descuengto]]*tablaguiadevolucion[[#This Row],[% descuento]],0)</f>
        <v>354200</v>
      </c>
      <c r="K61" s="11">
        <f>tablaguiadevolucion[[#This Row],[valor sin descuengto]]-tablaguiadevolucion[[#This Row],[valor del descuento]]</f>
        <v>1185800</v>
      </c>
      <c r="L61">
        <v>9</v>
      </c>
      <c r="M61">
        <v>0</v>
      </c>
      <c r="N61" s="8">
        <f>tablaguiadevolucion[[#This Row],[Irreparables]]*VLOOKUP(tablaguiadevolucion[[#This Row],[Artículo]],tablaproductos[],7,FALSE)</f>
        <v>0</v>
      </c>
      <c r="O61">
        <v>1</v>
      </c>
      <c r="P61">
        <f>tablaguiadevolucion[[#This Row],[Reparables]]*VLOOKUP(tablaguiadevolucion[[#This Row],[Artículo]],tablaproductos[],6,FALSE)</f>
        <v>6160.0000000000009</v>
      </c>
      <c r="Q61" s="8">
        <f>tablaguiadevolucion[[#This Row],[valor a cobrar x dia ]]+tablaguiadevolucion[[#This Row],[valor x reposicion]]+tablaguiadevolucion[[#This Row],[valor x reparacion]]</f>
        <v>1191960</v>
      </c>
      <c r="R61" s="8">
        <f>tablaguiadevolucion[[#This Row],[total a pagar]]-S61</f>
        <v>190313</v>
      </c>
      <c r="S61" s="8">
        <f>ROUND(tablaguiadevolucion[[#This Row],[total a pagar]]/1.19,0)</f>
        <v>1001647</v>
      </c>
    </row>
    <row r="62" spans="1:19" x14ac:dyDescent="0.25">
      <c r="A62">
        <v>31107</v>
      </c>
      <c r="B62">
        <v>1213</v>
      </c>
      <c r="C62">
        <v>9</v>
      </c>
      <c r="D62" t="str">
        <f>VLOOKUP(tablaguiadevolucion[[#This Row],[Artículo]],tablaproductos[],2,FALSE)</f>
        <v>Horizontal en U Blitz</v>
      </c>
      <c r="E62">
        <v>6</v>
      </c>
      <c r="F62" s="8">
        <f>VLOOKUP(tablaguiadevolucion[[#This Row],[Artículo]],tablaproductos[],3,FALSE)</f>
        <v>2600</v>
      </c>
      <c r="G62">
        <v>8</v>
      </c>
      <c r="H62" s="8">
        <f>tablaguiadevolucion[[#This Row],[Cantidad]]*tablaguiadevolucion[[#This Row],[valorxdia]]*tablaguiadevolucion[[#This Row],[Días Reales]]</f>
        <v>124800</v>
      </c>
      <c r="I6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62" s="11">
        <f>ROUND(tablaguiadevolucion[[#This Row],[valor sin descuengto]]*tablaguiadevolucion[[#This Row],[% descuento]],0)</f>
        <v>18720</v>
      </c>
      <c r="K62" s="11">
        <f>tablaguiadevolucion[[#This Row],[valor sin descuengto]]-tablaguiadevolucion[[#This Row],[valor del descuento]]</f>
        <v>106080</v>
      </c>
      <c r="L62">
        <v>5</v>
      </c>
      <c r="M62">
        <v>1</v>
      </c>
      <c r="N62" s="8">
        <f>tablaguiadevolucion[[#This Row],[Irreparables]]*VLOOKUP(tablaguiadevolucion[[#This Row],[Artículo]],tablaproductos[],7,FALSE)</f>
        <v>13000</v>
      </c>
      <c r="O62">
        <v>0</v>
      </c>
      <c r="P62">
        <f>tablaguiadevolucion[[#This Row],[Reparables]]*VLOOKUP(tablaguiadevolucion[[#This Row],[Artículo]],tablaproductos[],6,FALSE)</f>
        <v>0</v>
      </c>
      <c r="Q62" s="8">
        <f>tablaguiadevolucion[[#This Row],[valor a cobrar x dia ]]+tablaguiadevolucion[[#This Row],[valor x reposicion]]+tablaguiadevolucion[[#This Row],[valor x reparacion]]</f>
        <v>119080</v>
      </c>
      <c r="R62" s="8">
        <f>tablaguiadevolucion[[#This Row],[total a pagar]]-S62</f>
        <v>19013</v>
      </c>
      <c r="S62" s="8">
        <f>ROUND(tablaguiadevolucion[[#This Row],[total a pagar]]/1.19,0)</f>
        <v>100067</v>
      </c>
    </row>
    <row r="63" spans="1:19" x14ac:dyDescent="0.25">
      <c r="A63">
        <v>31107</v>
      </c>
      <c r="B63">
        <v>1215</v>
      </c>
      <c r="C63">
        <v>6</v>
      </c>
      <c r="D63" t="str">
        <f>VLOOKUP(tablaguiadevolucion[[#This Row],[Artículo]],tablaproductos[],2,FALSE)</f>
        <v>Barandilla Simple 2,57m</v>
      </c>
      <c r="E63">
        <v>3</v>
      </c>
      <c r="F63" s="8">
        <f>VLOOKUP(tablaguiadevolucion[[#This Row],[Artículo]],tablaproductos[],3,FALSE)</f>
        <v>1600</v>
      </c>
      <c r="G63">
        <v>14</v>
      </c>
      <c r="H63" s="8">
        <f>tablaguiadevolucion[[#This Row],[Cantidad]]*tablaguiadevolucion[[#This Row],[valorxdia]]*tablaguiadevolucion[[#This Row],[Días Reales]]</f>
        <v>67200</v>
      </c>
      <c r="I6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63" s="11">
        <f>ROUND(tablaguiadevolucion[[#This Row],[valor sin descuengto]]*tablaguiadevolucion[[#This Row],[% descuento]],0)</f>
        <v>15456</v>
      </c>
      <c r="K63" s="11">
        <f>tablaguiadevolucion[[#This Row],[valor sin descuengto]]-tablaguiadevolucion[[#This Row],[valor del descuento]]</f>
        <v>51744</v>
      </c>
      <c r="L63">
        <v>2</v>
      </c>
      <c r="M63">
        <v>1</v>
      </c>
      <c r="N63" s="8">
        <f>tablaguiadevolucion[[#This Row],[Irreparables]]*VLOOKUP(tablaguiadevolucion[[#This Row],[Artículo]],tablaproductos[],7,FALSE)</f>
        <v>24000</v>
      </c>
      <c r="O63">
        <v>0</v>
      </c>
      <c r="P63">
        <f>tablaguiadevolucion[[#This Row],[Reparables]]*VLOOKUP(tablaguiadevolucion[[#This Row],[Artículo]],tablaproductos[],6,FALSE)</f>
        <v>0</v>
      </c>
      <c r="Q63" s="8">
        <f>tablaguiadevolucion[[#This Row],[valor a cobrar x dia ]]+tablaguiadevolucion[[#This Row],[valor x reposicion]]+tablaguiadevolucion[[#This Row],[valor x reparacion]]</f>
        <v>75744</v>
      </c>
      <c r="R63" s="8">
        <f>tablaguiadevolucion[[#This Row],[total a pagar]]-S63</f>
        <v>12094</v>
      </c>
      <c r="S63" s="8">
        <f>ROUND(tablaguiadevolucion[[#This Row],[total a pagar]]/1.19,0)</f>
        <v>63650</v>
      </c>
    </row>
    <row r="64" spans="1:19" x14ac:dyDescent="0.25">
      <c r="A64">
        <v>31107</v>
      </c>
      <c r="B64">
        <v>1217</v>
      </c>
      <c r="C64">
        <v>11</v>
      </c>
      <c r="D64" t="str">
        <f>VLOOKUP(tablaguiadevolucion[[#This Row],[Artículo]],tablaproductos[],2,FALSE)</f>
        <v>Marco Lateral Acero 0,73m</v>
      </c>
      <c r="E64">
        <v>10</v>
      </c>
      <c r="F64" s="8">
        <f>VLOOKUP(tablaguiadevolucion[[#This Row],[Artículo]],tablaproductos[],3,FALSE)</f>
        <v>6500</v>
      </c>
      <c r="G64">
        <v>10</v>
      </c>
      <c r="H64" s="8">
        <f>tablaguiadevolucion[[#This Row],[Cantidad]]*tablaguiadevolucion[[#This Row],[valorxdia]]*tablaguiadevolucion[[#This Row],[Días Reales]]</f>
        <v>650000</v>
      </c>
      <c r="I6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64" s="11">
        <f>ROUND(tablaguiadevolucion[[#This Row],[valor sin descuengto]]*tablaguiadevolucion[[#This Row],[% descuento]],0)</f>
        <v>149500</v>
      </c>
      <c r="K64" s="11">
        <f>tablaguiadevolucion[[#This Row],[valor sin descuengto]]-tablaguiadevolucion[[#This Row],[valor del descuento]]</f>
        <v>500500</v>
      </c>
      <c r="L64">
        <v>9</v>
      </c>
      <c r="M64">
        <v>0</v>
      </c>
      <c r="N64" s="8">
        <f>tablaguiadevolucion[[#This Row],[Irreparables]]*VLOOKUP(tablaguiadevolucion[[#This Row],[Artículo]],tablaproductos[],7,FALSE)</f>
        <v>0</v>
      </c>
      <c r="O64">
        <v>1</v>
      </c>
      <c r="P64">
        <f>tablaguiadevolucion[[#This Row],[Reparables]]*VLOOKUP(tablaguiadevolucion[[#This Row],[Artículo]],tablaproductos[],6,FALSE)</f>
        <v>3704.9999999999995</v>
      </c>
      <c r="Q64" s="8">
        <f>tablaguiadevolucion[[#This Row],[valor a cobrar x dia ]]+tablaguiadevolucion[[#This Row],[valor x reposicion]]+tablaguiadevolucion[[#This Row],[valor x reparacion]]</f>
        <v>504205</v>
      </c>
      <c r="R64" s="8">
        <f>tablaguiadevolucion[[#This Row],[total a pagar]]-S64</f>
        <v>80503</v>
      </c>
      <c r="S64" s="8">
        <f>ROUND(tablaguiadevolucion[[#This Row],[total a pagar]]/1.19,0)</f>
        <v>423702</v>
      </c>
    </row>
    <row r="65" spans="1:19" x14ac:dyDescent="0.25">
      <c r="A65">
        <v>31107</v>
      </c>
      <c r="B65">
        <v>1219</v>
      </c>
      <c r="C65">
        <v>9</v>
      </c>
      <c r="D65" t="str">
        <f>VLOOKUP(tablaguiadevolucion[[#This Row],[Artículo]],tablaproductos[],2,FALSE)</f>
        <v>Horizontal en U Blitz</v>
      </c>
      <c r="E65">
        <v>9</v>
      </c>
      <c r="F65" s="8">
        <f>VLOOKUP(tablaguiadevolucion[[#This Row],[Artículo]],tablaproductos[],3,FALSE)</f>
        <v>2600</v>
      </c>
      <c r="G65">
        <v>5</v>
      </c>
      <c r="H65" s="8">
        <f>tablaguiadevolucion[[#This Row],[Cantidad]]*tablaguiadevolucion[[#This Row],[valorxdia]]*tablaguiadevolucion[[#This Row],[Días Reales]]</f>
        <v>117000</v>
      </c>
      <c r="I6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65" s="11">
        <f>ROUND(tablaguiadevolucion[[#This Row],[valor sin descuengto]]*tablaguiadevolucion[[#This Row],[% descuento]],0)</f>
        <v>17550</v>
      </c>
      <c r="K65" s="11">
        <f>tablaguiadevolucion[[#This Row],[valor sin descuengto]]-tablaguiadevolucion[[#This Row],[valor del descuento]]</f>
        <v>99450</v>
      </c>
      <c r="L65">
        <v>7</v>
      </c>
      <c r="M65">
        <v>0</v>
      </c>
      <c r="N65" s="8">
        <f>tablaguiadevolucion[[#This Row],[Irreparables]]*VLOOKUP(tablaguiadevolucion[[#This Row],[Artículo]],tablaproductos[],7,FALSE)</f>
        <v>0</v>
      </c>
      <c r="O65">
        <v>2</v>
      </c>
      <c r="P65">
        <f>tablaguiadevolucion[[#This Row],[Reparables]]*VLOOKUP(tablaguiadevolucion[[#This Row],[Artículo]],tablaproductos[],6,FALSE)</f>
        <v>3952</v>
      </c>
      <c r="Q65" s="8">
        <f>tablaguiadevolucion[[#This Row],[valor a cobrar x dia ]]+tablaguiadevolucion[[#This Row],[valor x reposicion]]+tablaguiadevolucion[[#This Row],[valor x reparacion]]</f>
        <v>103402</v>
      </c>
      <c r="R65" s="8">
        <f>tablaguiadevolucion[[#This Row],[total a pagar]]-S65</f>
        <v>16510</v>
      </c>
      <c r="S65" s="8">
        <f>ROUND(tablaguiadevolucion[[#This Row],[total a pagar]]/1.19,0)</f>
        <v>86892</v>
      </c>
    </row>
    <row r="66" spans="1:19" x14ac:dyDescent="0.25">
      <c r="A66">
        <v>31108</v>
      </c>
      <c r="B66">
        <v>1202</v>
      </c>
      <c r="C66">
        <v>9</v>
      </c>
      <c r="D66" t="str">
        <f>VLOOKUP(tablaguiadevolucion[[#This Row],[Artículo]],tablaproductos[],2,FALSE)</f>
        <v>Horizontal en U Blitz</v>
      </c>
      <c r="E66">
        <v>6</v>
      </c>
      <c r="F66" s="8">
        <f>VLOOKUP(tablaguiadevolucion[[#This Row],[Artículo]],tablaproductos[],3,FALSE)</f>
        <v>2600</v>
      </c>
      <c r="G66">
        <v>4</v>
      </c>
      <c r="H66" s="8">
        <f>tablaguiadevolucion[[#This Row],[Cantidad]]*tablaguiadevolucion[[#This Row],[valorxdia]]*tablaguiadevolucion[[#This Row],[Días Reales]]</f>
        <v>62400</v>
      </c>
      <c r="I6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66" s="11">
        <f>ROUND(tablaguiadevolucion[[#This Row],[valor sin descuengto]]*tablaguiadevolucion[[#This Row],[% descuento]],0)</f>
        <v>0</v>
      </c>
      <c r="K66" s="11">
        <f>tablaguiadevolucion[[#This Row],[valor sin descuengto]]-tablaguiadevolucion[[#This Row],[valor del descuento]]</f>
        <v>62400</v>
      </c>
      <c r="L66">
        <v>5</v>
      </c>
      <c r="M66">
        <v>1</v>
      </c>
      <c r="N66" s="8">
        <f>tablaguiadevolucion[[#This Row],[Irreparables]]*VLOOKUP(tablaguiadevolucion[[#This Row],[Artículo]],tablaproductos[],7,FALSE)</f>
        <v>13000</v>
      </c>
      <c r="O66">
        <v>0</v>
      </c>
      <c r="P66">
        <f>tablaguiadevolucion[[#This Row],[Reparables]]*VLOOKUP(tablaguiadevolucion[[#This Row],[Artículo]],tablaproductos[],6,FALSE)</f>
        <v>0</v>
      </c>
      <c r="Q66" s="8">
        <f>tablaguiadevolucion[[#This Row],[valor a cobrar x dia ]]+tablaguiadevolucion[[#This Row],[valor x reposicion]]+tablaguiadevolucion[[#This Row],[valor x reparacion]]</f>
        <v>75400</v>
      </c>
      <c r="R66" s="8">
        <f>tablaguiadevolucion[[#This Row],[total a pagar]]-S66</f>
        <v>12039</v>
      </c>
      <c r="S66" s="8">
        <f>ROUND(tablaguiadevolucion[[#This Row],[total a pagar]]/1.19,0)</f>
        <v>63361</v>
      </c>
    </row>
    <row r="67" spans="1:19" x14ac:dyDescent="0.25">
      <c r="A67">
        <v>31108</v>
      </c>
      <c r="B67">
        <v>1202</v>
      </c>
      <c r="C67">
        <v>5</v>
      </c>
      <c r="D67" t="str">
        <f>VLOOKUP(tablaguiadevolucion[[#This Row],[Artículo]],tablaproductos[],2,FALSE)</f>
        <v>Barandilla Lateral Doble 0,73m</v>
      </c>
      <c r="E67">
        <v>7</v>
      </c>
      <c r="F67" s="8">
        <f>VLOOKUP(tablaguiadevolucion[[#This Row],[Artículo]],tablaproductos[],3,FALSE)</f>
        <v>2800</v>
      </c>
      <c r="G67">
        <v>3</v>
      </c>
      <c r="H67" s="8">
        <f>tablaguiadevolucion[[#This Row],[Cantidad]]*tablaguiadevolucion[[#This Row],[valorxdia]]*tablaguiadevolucion[[#This Row],[Días Reales]]</f>
        <v>58800</v>
      </c>
      <c r="I6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67" s="11">
        <f>ROUND(tablaguiadevolucion[[#This Row],[valor sin descuengto]]*tablaguiadevolucion[[#This Row],[% descuento]],0)</f>
        <v>0</v>
      </c>
      <c r="K67" s="11">
        <f>tablaguiadevolucion[[#This Row],[valor sin descuengto]]-tablaguiadevolucion[[#This Row],[valor del descuento]]</f>
        <v>58800</v>
      </c>
      <c r="L67">
        <v>6</v>
      </c>
      <c r="M67">
        <v>1</v>
      </c>
      <c r="N67" s="8">
        <f>tablaguiadevolucion[[#This Row],[Irreparables]]*VLOOKUP(tablaguiadevolucion[[#This Row],[Artículo]],tablaproductos[],7,FALSE)</f>
        <v>42000</v>
      </c>
      <c r="O67">
        <v>0</v>
      </c>
      <c r="P67">
        <f>tablaguiadevolucion[[#This Row],[Reparables]]*VLOOKUP(tablaguiadevolucion[[#This Row],[Artículo]],tablaproductos[],6,FALSE)</f>
        <v>0</v>
      </c>
      <c r="Q67" s="8">
        <f>tablaguiadevolucion[[#This Row],[valor a cobrar x dia ]]+tablaguiadevolucion[[#This Row],[valor x reposicion]]+tablaguiadevolucion[[#This Row],[valor x reparacion]]</f>
        <v>100800</v>
      </c>
      <c r="R67" s="8">
        <f>tablaguiadevolucion[[#This Row],[total a pagar]]-S67</f>
        <v>16094</v>
      </c>
      <c r="S67" s="8">
        <f>ROUND(tablaguiadevolucion[[#This Row],[total a pagar]]/1.19,0)</f>
        <v>84706</v>
      </c>
    </row>
    <row r="68" spans="1:19" x14ac:dyDescent="0.25">
      <c r="A68">
        <v>31108</v>
      </c>
      <c r="B68">
        <v>1205</v>
      </c>
      <c r="C68">
        <v>7</v>
      </c>
      <c r="D68" t="str">
        <f>VLOOKUP(tablaguiadevolucion[[#This Row],[Artículo]],tablaproductos[],2,FALSE)</f>
        <v>Base Regulable 0,6m</v>
      </c>
      <c r="E68">
        <v>6</v>
      </c>
      <c r="F68" s="8">
        <f>VLOOKUP(tablaguiadevolucion[[#This Row],[Artículo]],tablaproductos[],3,FALSE)</f>
        <v>1300</v>
      </c>
      <c r="G68">
        <v>14</v>
      </c>
      <c r="H68" s="8">
        <f>tablaguiadevolucion[[#This Row],[Cantidad]]*tablaguiadevolucion[[#This Row],[valorxdia]]*tablaguiadevolucion[[#This Row],[Días Reales]]</f>
        <v>109200</v>
      </c>
      <c r="I6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68" s="11">
        <f>ROUND(tablaguiadevolucion[[#This Row],[valor sin descuengto]]*tablaguiadevolucion[[#This Row],[% descuento]],0)</f>
        <v>25116</v>
      </c>
      <c r="K68" s="11">
        <f>tablaguiadevolucion[[#This Row],[valor sin descuengto]]-tablaguiadevolucion[[#This Row],[valor del descuento]]</f>
        <v>84084</v>
      </c>
      <c r="L68">
        <v>5</v>
      </c>
      <c r="M68">
        <v>0</v>
      </c>
      <c r="N68" s="8">
        <f>tablaguiadevolucion[[#This Row],[Irreparables]]*VLOOKUP(tablaguiadevolucion[[#This Row],[Artículo]],tablaproductos[],7,FALSE)</f>
        <v>0</v>
      </c>
      <c r="O68">
        <v>1</v>
      </c>
      <c r="P68">
        <f>tablaguiadevolucion[[#This Row],[Reparables]]*VLOOKUP(tablaguiadevolucion[[#This Row],[Artículo]],tablaproductos[],6,FALSE)</f>
        <v>819</v>
      </c>
      <c r="Q68" s="8">
        <f>tablaguiadevolucion[[#This Row],[valor a cobrar x dia ]]+tablaguiadevolucion[[#This Row],[valor x reposicion]]+tablaguiadevolucion[[#This Row],[valor x reparacion]]</f>
        <v>84903</v>
      </c>
      <c r="R68" s="8">
        <f>tablaguiadevolucion[[#This Row],[total a pagar]]-S68</f>
        <v>13556</v>
      </c>
      <c r="S68" s="8">
        <f>ROUND(tablaguiadevolucion[[#This Row],[total a pagar]]/1.19,0)</f>
        <v>71347</v>
      </c>
    </row>
    <row r="69" spans="1:19" x14ac:dyDescent="0.25">
      <c r="A69">
        <v>31108</v>
      </c>
      <c r="B69">
        <v>1206</v>
      </c>
      <c r="C69">
        <v>11</v>
      </c>
      <c r="D69" t="str">
        <f>VLOOKUP(tablaguiadevolucion[[#This Row],[Artículo]],tablaproductos[],2,FALSE)</f>
        <v>Marco Lateral Acero 0,73m</v>
      </c>
      <c r="E69">
        <v>9</v>
      </c>
      <c r="F69" s="8">
        <f>VLOOKUP(tablaguiadevolucion[[#This Row],[Artículo]],tablaproductos[],3,FALSE)</f>
        <v>6500</v>
      </c>
      <c r="G69">
        <v>13</v>
      </c>
      <c r="H69" s="8">
        <f>tablaguiadevolucion[[#This Row],[Cantidad]]*tablaguiadevolucion[[#This Row],[valorxdia]]*tablaguiadevolucion[[#This Row],[Días Reales]]</f>
        <v>760500</v>
      </c>
      <c r="I6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69" s="11">
        <f>ROUND(tablaguiadevolucion[[#This Row],[valor sin descuengto]]*tablaguiadevolucion[[#This Row],[% descuento]],0)</f>
        <v>174915</v>
      </c>
      <c r="K69" s="11">
        <f>tablaguiadevolucion[[#This Row],[valor sin descuengto]]-tablaguiadevolucion[[#This Row],[valor del descuento]]</f>
        <v>585585</v>
      </c>
      <c r="L69">
        <v>8</v>
      </c>
      <c r="M69">
        <v>1</v>
      </c>
      <c r="N69" s="8">
        <f>tablaguiadevolucion[[#This Row],[Irreparables]]*VLOOKUP(tablaguiadevolucion[[#This Row],[Artículo]],tablaproductos[],7,FALSE)</f>
        <v>78000</v>
      </c>
      <c r="O69">
        <v>0</v>
      </c>
      <c r="P69">
        <f>tablaguiadevolucion[[#This Row],[Reparables]]*VLOOKUP(tablaguiadevolucion[[#This Row],[Artículo]],tablaproductos[],6,FALSE)</f>
        <v>0</v>
      </c>
      <c r="Q69" s="8">
        <f>tablaguiadevolucion[[#This Row],[valor a cobrar x dia ]]+tablaguiadevolucion[[#This Row],[valor x reposicion]]+tablaguiadevolucion[[#This Row],[valor x reparacion]]</f>
        <v>663585</v>
      </c>
      <c r="R69" s="8">
        <f>tablaguiadevolucion[[#This Row],[total a pagar]]-S69</f>
        <v>105951</v>
      </c>
      <c r="S69" s="8">
        <f>ROUND(tablaguiadevolucion[[#This Row],[total a pagar]]/1.19,0)</f>
        <v>557634</v>
      </c>
    </row>
    <row r="70" spans="1:19" x14ac:dyDescent="0.25">
      <c r="A70">
        <v>31108</v>
      </c>
      <c r="B70">
        <v>1206</v>
      </c>
      <c r="C70">
        <v>1</v>
      </c>
      <c r="D70" t="str">
        <f>VLOOKUP(tablaguiadevolucion[[#This Row],[Artículo]],tablaproductos[],2,FALSE)</f>
        <v>Alzaprimas</v>
      </c>
      <c r="E70">
        <v>1</v>
      </c>
      <c r="F70" s="8">
        <f>VLOOKUP(tablaguiadevolucion[[#This Row],[Artículo]],tablaproductos[],3,FALSE)</f>
        <v>2000</v>
      </c>
      <c r="G70">
        <v>11</v>
      </c>
      <c r="H70" s="8">
        <f>tablaguiadevolucion[[#This Row],[Cantidad]]*tablaguiadevolucion[[#This Row],[valorxdia]]*tablaguiadevolucion[[#This Row],[Días Reales]]</f>
        <v>22000</v>
      </c>
      <c r="I7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70" s="11">
        <f>ROUND(tablaguiadevolucion[[#This Row],[valor sin descuengto]]*tablaguiadevolucion[[#This Row],[% descuento]],0)</f>
        <v>5060</v>
      </c>
      <c r="K70" s="11">
        <f>tablaguiadevolucion[[#This Row],[valor sin descuengto]]-tablaguiadevolucion[[#This Row],[valor del descuento]]</f>
        <v>16940</v>
      </c>
      <c r="L70">
        <v>0</v>
      </c>
      <c r="M70">
        <v>1</v>
      </c>
      <c r="N70" s="8">
        <f>tablaguiadevolucion[[#This Row],[Irreparables]]*VLOOKUP(tablaguiadevolucion[[#This Row],[Artículo]],tablaproductos[],7,FALSE)</f>
        <v>40000</v>
      </c>
      <c r="O70">
        <v>0</v>
      </c>
      <c r="P70">
        <f>tablaguiadevolucion[[#This Row],[Reparables]]*VLOOKUP(tablaguiadevolucion[[#This Row],[Artículo]],tablaproductos[],6,FALSE)</f>
        <v>0</v>
      </c>
      <c r="Q70" s="8">
        <f>tablaguiadevolucion[[#This Row],[valor a cobrar x dia ]]+tablaguiadevolucion[[#This Row],[valor x reposicion]]+tablaguiadevolucion[[#This Row],[valor x reparacion]]</f>
        <v>56940</v>
      </c>
      <c r="R70" s="8">
        <f>tablaguiadevolucion[[#This Row],[total a pagar]]-S70</f>
        <v>9091</v>
      </c>
      <c r="S70" s="8">
        <f>ROUND(tablaguiadevolucion[[#This Row],[total a pagar]]/1.19,0)</f>
        <v>47849</v>
      </c>
    </row>
    <row r="71" spans="1:19" x14ac:dyDescent="0.25">
      <c r="A71">
        <v>31108</v>
      </c>
      <c r="B71">
        <v>1209</v>
      </c>
      <c r="C71">
        <v>18</v>
      </c>
      <c r="D71" t="str">
        <f>VLOOKUP(tablaguiadevolucion[[#This Row],[Artículo]],tablaproductos[],2,FALSE)</f>
        <v>Rodapie Lateral 0,73m Blitz</v>
      </c>
      <c r="E71">
        <v>5</v>
      </c>
      <c r="F71" s="8">
        <f>VLOOKUP(tablaguiadevolucion[[#This Row],[Artículo]],tablaproductos[],3,FALSE)</f>
        <v>1000</v>
      </c>
      <c r="G71">
        <v>3</v>
      </c>
      <c r="H71" s="8">
        <f>tablaguiadevolucion[[#This Row],[Cantidad]]*tablaguiadevolucion[[#This Row],[valorxdia]]*tablaguiadevolucion[[#This Row],[Días Reales]]</f>
        <v>15000</v>
      </c>
      <c r="I7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71" s="11">
        <f>ROUND(tablaguiadevolucion[[#This Row],[valor sin descuengto]]*tablaguiadevolucion[[#This Row],[% descuento]],0)</f>
        <v>0</v>
      </c>
      <c r="K71" s="11">
        <f>tablaguiadevolucion[[#This Row],[valor sin descuengto]]-tablaguiadevolucion[[#This Row],[valor del descuento]]</f>
        <v>15000</v>
      </c>
      <c r="L71">
        <v>4</v>
      </c>
      <c r="M71">
        <v>0</v>
      </c>
      <c r="N71" s="8">
        <f>tablaguiadevolucion[[#This Row],[Irreparables]]*VLOOKUP(tablaguiadevolucion[[#This Row],[Artículo]],tablaproductos[],7,FALSE)</f>
        <v>0</v>
      </c>
      <c r="O71">
        <v>1</v>
      </c>
      <c r="P71">
        <f>tablaguiadevolucion[[#This Row],[Reparables]]*VLOOKUP(tablaguiadevolucion[[#This Row],[Artículo]],tablaproductos[],6,FALSE)</f>
        <v>730</v>
      </c>
      <c r="Q71" s="8">
        <f>tablaguiadevolucion[[#This Row],[valor a cobrar x dia ]]+tablaguiadevolucion[[#This Row],[valor x reposicion]]+tablaguiadevolucion[[#This Row],[valor x reparacion]]</f>
        <v>15730</v>
      </c>
      <c r="R71" s="8">
        <f>tablaguiadevolucion[[#This Row],[total a pagar]]-S71</f>
        <v>2512</v>
      </c>
      <c r="S71" s="8">
        <f>ROUND(tablaguiadevolucion[[#This Row],[total a pagar]]/1.19,0)</f>
        <v>13218</v>
      </c>
    </row>
    <row r="72" spans="1:19" x14ac:dyDescent="0.25">
      <c r="A72">
        <v>31108</v>
      </c>
      <c r="B72">
        <v>1210</v>
      </c>
      <c r="C72">
        <v>15</v>
      </c>
      <c r="D72" t="str">
        <f>VLOOKUP(tablaguiadevolucion[[#This Row],[Artículo]],tablaproductos[],2,FALSE)</f>
        <v>Plataforma Robusta con escala 2,57m</v>
      </c>
      <c r="E72">
        <v>4</v>
      </c>
      <c r="F72" s="8">
        <f>VLOOKUP(tablaguiadevolucion[[#This Row],[Artículo]],tablaproductos[],3,FALSE)</f>
        <v>11000</v>
      </c>
      <c r="G72">
        <v>11</v>
      </c>
      <c r="H72" s="8">
        <f>tablaguiadevolucion[[#This Row],[Cantidad]]*tablaguiadevolucion[[#This Row],[valorxdia]]*tablaguiadevolucion[[#This Row],[Días Reales]]</f>
        <v>484000</v>
      </c>
      <c r="I7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72" s="11">
        <f>ROUND(tablaguiadevolucion[[#This Row],[valor sin descuengto]]*tablaguiadevolucion[[#This Row],[% descuento]],0)</f>
        <v>111320</v>
      </c>
      <c r="K72" s="11">
        <f>tablaguiadevolucion[[#This Row],[valor sin descuengto]]-tablaguiadevolucion[[#This Row],[valor del descuento]]</f>
        <v>372680</v>
      </c>
      <c r="L72">
        <v>3</v>
      </c>
      <c r="M72">
        <v>0</v>
      </c>
      <c r="N72" s="8">
        <f>tablaguiadevolucion[[#This Row],[Irreparables]]*VLOOKUP(tablaguiadevolucion[[#This Row],[Artículo]],tablaproductos[],7,FALSE)</f>
        <v>0</v>
      </c>
      <c r="O72">
        <v>1</v>
      </c>
      <c r="P72">
        <f>tablaguiadevolucion[[#This Row],[Reparables]]*VLOOKUP(tablaguiadevolucion[[#This Row],[Artículo]],tablaproductos[],6,FALSE)</f>
        <v>6160.0000000000009</v>
      </c>
      <c r="Q72" s="8">
        <f>tablaguiadevolucion[[#This Row],[valor a cobrar x dia ]]+tablaguiadevolucion[[#This Row],[valor x reposicion]]+tablaguiadevolucion[[#This Row],[valor x reparacion]]</f>
        <v>378840</v>
      </c>
      <c r="R72" s="8">
        <f>tablaguiadevolucion[[#This Row],[total a pagar]]-S72</f>
        <v>60487</v>
      </c>
      <c r="S72" s="8">
        <f>ROUND(tablaguiadevolucion[[#This Row],[total a pagar]]/1.19,0)</f>
        <v>318353</v>
      </c>
    </row>
    <row r="73" spans="1:19" x14ac:dyDescent="0.25">
      <c r="A73">
        <v>31108</v>
      </c>
      <c r="B73">
        <v>1210</v>
      </c>
      <c r="C73">
        <v>2</v>
      </c>
      <c r="D73" t="str">
        <f>VLOOKUP(tablaguiadevolucion[[#This Row],[Artículo]],tablaproductos[],2,FALSE)</f>
        <v>Andamio Estándar</v>
      </c>
      <c r="E73">
        <v>2</v>
      </c>
      <c r="F73" s="8">
        <f>VLOOKUP(tablaguiadevolucion[[#This Row],[Artículo]],tablaproductos[],3,FALSE)</f>
        <v>7500</v>
      </c>
      <c r="G73">
        <v>3</v>
      </c>
      <c r="H73" s="8">
        <f>tablaguiadevolucion[[#This Row],[Cantidad]]*tablaguiadevolucion[[#This Row],[valorxdia]]*tablaguiadevolucion[[#This Row],[Días Reales]]</f>
        <v>45000</v>
      </c>
      <c r="I7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73" s="11">
        <f>ROUND(tablaguiadevolucion[[#This Row],[valor sin descuengto]]*tablaguiadevolucion[[#This Row],[% descuento]],0)</f>
        <v>0</v>
      </c>
      <c r="K73" s="11">
        <f>tablaguiadevolucion[[#This Row],[valor sin descuengto]]-tablaguiadevolucion[[#This Row],[valor del descuento]]</f>
        <v>45000</v>
      </c>
      <c r="L73">
        <v>1</v>
      </c>
      <c r="M73">
        <v>0</v>
      </c>
      <c r="N73" s="8">
        <f>tablaguiadevolucion[[#This Row],[Irreparables]]*VLOOKUP(tablaguiadevolucion[[#This Row],[Artículo]],tablaproductos[],7,FALSE)</f>
        <v>0</v>
      </c>
      <c r="O73">
        <v>1</v>
      </c>
      <c r="P73">
        <f>tablaguiadevolucion[[#This Row],[Reparables]]*VLOOKUP(tablaguiadevolucion[[#This Row],[Artículo]],tablaproductos[],6,FALSE)</f>
        <v>4125</v>
      </c>
      <c r="Q73" s="8">
        <f>tablaguiadevolucion[[#This Row],[valor a cobrar x dia ]]+tablaguiadevolucion[[#This Row],[valor x reposicion]]+tablaguiadevolucion[[#This Row],[valor x reparacion]]</f>
        <v>49125</v>
      </c>
      <c r="R73" s="8">
        <f>tablaguiadevolucion[[#This Row],[total a pagar]]-S73</f>
        <v>7843</v>
      </c>
      <c r="S73" s="8">
        <f>ROUND(tablaguiadevolucion[[#This Row],[total a pagar]]/1.19,0)</f>
        <v>41282</v>
      </c>
    </row>
    <row r="74" spans="1:19" x14ac:dyDescent="0.25">
      <c r="A74">
        <v>31108</v>
      </c>
      <c r="B74">
        <v>1220</v>
      </c>
      <c r="C74">
        <v>2</v>
      </c>
      <c r="D74" t="str">
        <f>VLOOKUP(tablaguiadevolucion[[#This Row],[Artículo]],tablaproductos[],2,FALSE)</f>
        <v>Andamio Estándar</v>
      </c>
      <c r="E74">
        <v>6</v>
      </c>
      <c r="F74" s="8">
        <f>VLOOKUP(tablaguiadevolucion[[#This Row],[Artículo]],tablaproductos[],3,FALSE)</f>
        <v>7500</v>
      </c>
      <c r="G74">
        <v>2</v>
      </c>
      <c r="H74" s="8">
        <f>tablaguiadevolucion[[#This Row],[Cantidad]]*tablaguiadevolucion[[#This Row],[valorxdia]]*tablaguiadevolucion[[#This Row],[Días Reales]]</f>
        <v>90000</v>
      </c>
      <c r="I7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74" s="11">
        <f>ROUND(tablaguiadevolucion[[#This Row],[valor sin descuengto]]*tablaguiadevolucion[[#This Row],[% descuento]],0)</f>
        <v>0</v>
      </c>
      <c r="K74" s="11">
        <f>tablaguiadevolucion[[#This Row],[valor sin descuengto]]-tablaguiadevolucion[[#This Row],[valor del descuento]]</f>
        <v>90000</v>
      </c>
      <c r="L74">
        <v>5</v>
      </c>
      <c r="M74">
        <v>0</v>
      </c>
      <c r="N74" s="8">
        <f>tablaguiadevolucion[[#This Row],[Irreparables]]*VLOOKUP(tablaguiadevolucion[[#This Row],[Artículo]],tablaproductos[],7,FALSE)</f>
        <v>0</v>
      </c>
      <c r="O74">
        <v>1</v>
      </c>
      <c r="P74">
        <f>tablaguiadevolucion[[#This Row],[Reparables]]*VLOOKUP(tablaguiadevolucion[[#This Row],[Artículo]],tablaproductos[],6,FALSE)</f>
        <v>4125</v>
      </c>
      <c r="Q74" s="8">
        <f>tablaguiadevolucion[[#This Row],[valor a cobrar x dia ]]+tablaguiadevolucion[[#This Row],[valor x reposicion]]+tablaguiadevolucion[[#This Row],[valor x reparacion]]</f>
        <v>94125</v>
      </c>
      <c r="R74" s="8">
        <f>tablaguiadevolucion[[#This Row],[total a pagar]]-S74</f>
        <v>15028</v>
      </c>
      <c r="S74" s="8">
        <f>ROUND(tablaguiadevolucion[[#This Row],[total a pagar]]/1.19,0)</f>
        <v>79097</v>
      </c>
    </row>
    <row r="75" spans="1:19" x14ac:dyDescent="0.25">
      <c r="A75">
        <v>31108</v>
      </c>
      <c r="B75">
        <v>1220</v>
      </c>
      <c r="C75">
        <v>7</v>
      </c>
      <c r="D75" t="str">
        <f>VLOOKUP(tablaguiadevolucion[[#This Row],[Artículo]],tablaproductos[],2,FALSE)</f>
        <v>Base Regulable 0,6m</v>
      </c>
      <c r="E75">
        <v>1</v>
      </c>
      <c r="F75" s="8">
        <f>VLOOKUP(tablaguiadevolucion[[#This Row],[Artículo]],tablaproductos[],3,FALSE)</f>
        <v>1300</v>
      </c>
      <c r="G75">
        <v>13</v>
      </c>
      <c r="H75" s="8">
        <f>tablaguiadevolucion[[#This Row],[Cantidad]]*tablaguiadevolucion[[#This Row],[valorxdia]]*tablaguiadevolucion[[#This Row],[Días Reales]]</f>
        <v>16900</v>
      </c>
      <c r="I7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75" s="11">
        <f>ROUND(tablaguiadevolucion[[#This Row],[valor sin descuengto]]*tablaguiadevolucion[[#This Row],[% descuento]],0)</f>
        <v>3887</v>
      </c>
      <c r="K75" s="11">
        <f>tablaguiadevolucion[[#This Row],[valor sin descuengto]]-tablaguiadevolucion[[#This Row],[valor del descuento]]</f>
        <v>13013</v>
      </c>
      <c r="L75">
        <v>0</v>
      </c>
      <c r="M75">
        <v>0</v>
      </c>
      <c r="N75" s="8">
        <f>tablaguiadevolucion[[#This Row],[Irreparables]]*VLOOKUP(tablaguiadevolucion[[#This Row],[Artículo]],tablaproductos[],7,FALSE)</f>
        <v>0</v>
      </c>
      <c r="O75">
        <v>1</v>
      </c>
      <c r="P75">
        <f>tablaguiadevolucion[[#This Row],[Reparables]]*VLOOKUP(tablaguiadevolucion[[#This Row],[Artículo]],tablaproductos[],6,FALSE)</f>
        <v>819</v>
      </c>
      <c r="Q75" s="8">
        <f>tablaguiadevolucion[[#This Row],[valor a cobrar x dia ]]+tablaguiadevolucion[[#This Row],[valor x reposicion]]+tablaguiadevolucion[[#This Row],[valor x reparacion]]</f>
        <v>13832</v>
      </c>
      <c r="R75" s="8">
        <f>tablaguiadevolucion[[#This Row],[total a pagar]]-S75</f>
        <v>2208</v>
      </c>
      <c r="S75" s="8">
        <f>ROUND(tablaguiadevolucion[[#This Row],[total a pagar]]/1.19,0)</f>
        <v>11624</v>
      </c>
    </row>
    <row r="76" spans="1:19" x14ac:dyDescent="0.25">
      <c r="A76">
        <v>31109</v>
      </c>
      <c r="B76">
        <v>1201</v>
      </c>
      <c r="C76">
        <v>13</v>
      </c>
      <c r="D76" t="str">
        <f>VLOOKUP(tablaguiadevolucion[[#This Row],[Artículo]],tablaproductos[],2,FALSE)</f>
        <v>Plataforma de acero 0,32m x 1,09m</v>
      </c>
      <c r="E76">
        <v>2</v>
      </c>
      <c r="F76" s="8">
        <f>VLOOKUP(tablaguiadevolucion[[#This Row],[Artículo]],tablaproductos[],3,FALSE)</f>
        <v>5600</v>
      </c>
      <c r="G76">
        <v>15</v>
      </c>
      <c r="H76" s="8">
        <f>tablaguiadevolucion[[#This Row],[Cantidad]]*tablaguiadevolucion[[#This Row],[valorxdia]]*tablaguiadevolucion[[#This Row],[Días Reales]]</f>
        <v>168000</v>
      </c>
      <c r="I7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76" s="11">
        <f>ROUND(tablaguiadevolucion[[#This Row],[valor sin descuengto]]*tablaguiadevolucion[[#This Row],[% descuento]],0)</f>
        <v>38640</v>
      </c>
      <c r="K76" s="11">
        <f>tablaguiadevolucion[[#This Row],[valor sin descuengto]]-tablaguiadevolucion[[#This Row],[valor del descuento]]</f>
        <v>129360</v>
      </c>
      <c r="L76">
        <v>1</v>
      </c>
      <c r="M76">
        <v>0</v>
      </c>
      <c r="N76" s="8">
        <f>tablaguiadevolucion[[#This Row],[Irreparables]]*VLOOKUP(tablaguiadevolucion[[#This Row],[Artículo]],tablaproductos[],7,FALSE)</f>
        <v>0</v>
      </c>
      <c r="O76">
        <v>1</v>
      </c>
      <c r="P76">
        <f>tablaguiadevolucion[[#This Row],[Reparables]]*VLOOKUP(tablaguiadevolucion[[#This Row],[Artículo]],tablaproductos[],6,FALSE)</f>
        <v>4032</v>
      </c>
      <c r="Q76" s="8">
        <f>tablaguiadevolucion[[#This Row],[valor a cobrar x dia ]]+tablaguiadevolucion[[#This Row],[valor x reposicion]]+tablaguiadevolucion[[#This Row],[valor x reparacion]]</f>
        <v>133392</v>
      </c>
      <c r="R76" s="8">
        <f>tablaguiadevolucion[[#This Row],[total a pagar]]-S76</f>
        <v>21298</v>
      </c>
      <c r="S76" s="8">
        <f>ROUND(tablaguiadevolucion[[#This Row],[total a pagar]]/1.19,0)</f>
        <v>112094</v>
      </c>
    </row>
    <row r="77" spans="1:19" x14ac:dyDescent="0.25">
      <c r="A77">
        <v>31109</v>
      </c>
      <c r="B77">
        <v>1202</v>
      </c>
      <c r="C77">
        <v>18</v>
      </c>
      <c r="D77" t="str">
        <f>VLOOKUP(tablaguiadevolucion[[#This Row],[Artículo]],tablaproductos[],2,FALSE)</f>
        <v>Rodapie Lateral 0,73m Blitz</v>
      </c>
      <c r="E77">
        <v>2</v>
      </c>
      <c r="F77" s="8">
        <f>VLOOKUP(tablaguiadevolucion[[#This Row],[Artículo]],tablaproductos[],3,FALSE)</f>
        <v>1000</v>
      </c>
      <c r="G77">
        <v>7</v>
      </c>
      <c r="H77" s="8">
        <f>tablaguiadevolucion[[#This Row],[Cantidad]]*tablaguiadevolucion[[#This Row],[valorxdia]]*tablaguiadevolucion[[#This Row],[Días Reales]]</f>
        <v>14000</v>
      </c>
      <c r="I7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77" s="11">
        <f>ROUND(tablaguiadevolucion[[#This Row],[valor sin descuengto]]*tablaguiadevolucion[[#This Row],[% descuento]],0)</f>
        <v>2100</v>
      </c>
      <c r="K77" s="11">
        <f>tablaguiadevolucion[[#This Row],[valor sin descuengto]]-tablaguiadevolucion[[#This Row],[valor del descuento]]</f>
        <v>11900</v>
      </c>
      <c r="L77">
        <v>1</v>
      </c>
      <c r="M77">
        <v>1</v>
      </c>
      <c r="N77" s="8">
        <f>tablaguiadevolucion[[#This Row],[Irreparables]]*VLOOKUP(tablaguiadevolucion[[#This Row],[Artículo]],tablaproductos[],7,FALSE)</f>
        <v>23000</v>
      </c>
      <c r="O77">
        <v>0</v>
      </c>
      <c r="P77">
        <f>tablaguiadevolucion[[#This Row],[Reparables]]*VLOOKUP(tablaguiadevolucion[[#This Row],[Artículo]],tablaproductos[],6,FALSE)</f>
        <v>0</v>
      </c>
      <c r="Q77" s="8">
        <f>tablaguiadevolucion[[#This Row],[valor a cobrar x dia ]]+tablaguiadevolucion[[#This Row],[valor x reposicion]]+tablaguiadevolucion[[#This Row],[valor x reparacion]]</f>
        <v>34900</v>
      </c>
      <c r="R77" s="8">
        <f>tablaguiadevolucion[[#This Row],[total a pagar]]-S77</f>
        <v>5572</v>
      </c>
      <c r="S77" s="8">
        <f>ROUND(tablaguiadevolucion[[#This Row],[total a pagar]]/1.19,0)</f>
        <v>29328</v>
      </c>
    </row>
    <row r="78" spans="1:19" x14ac:dyDescent="0.25">
      <c r="A78">
        <v>31109</v>
      </c>
      <c r="B78">
        <v>1203</v>
      </c>
      <c r="C78">
        <v>3</v>
      </c>
      <c r="D78" t="str">
        <f>VLOOKUP(tablaguiadevolucion[[#This Row],[Artículo]],tablaproductos[],2,FALSE)</f>
        <v>Andamios Layher-Fachada</v>
      </c>
      <c r="E78">
        <v>6</v>
      </c>
      <c r="F78" s="8">
        <f>VLOOKUP(tablaguiadevolucion[[#This Row],[Artículo]],tablaproductos[],3,FALSE)</f>
        <v>9000</v>
      </c>
      <c r="G78">
        <v>9</v>
      </c>
      <c r="H78" s="8">
        <f>tablaguiadevolucion[[#This Row],[Cantidad]]*tablaguiadevolucion[[#This Row],[valorxdia]]*tablaguiadevolucion[[#This Row],[Días Reales]]</f>
        <v>486000</v>
      </c>
      <c r="I7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78" s="11">
        <f>ROUND(tablaguiadevolucion[[#This Row],[valor sin descuengto]]*tablaguiadevolucion[[#This Row],[% descuento]],0)</f>
        <v>72900</v>
      </c>
      <c r="K78" s="11">
        <f>tablaguiadevolucion[[#This Row],[valor sin descuengto]]-tablaguiadevolucion[[#This Row],[valor del descuento]]</f>
        <v>413100</v>
      </c>
      <c r="L78">
        <v>5</v>
      </c>
      <c r="M78">
        <v>1</v>
      </c>
      <c r="N78" s="8">
        <f>tablaguiadevolucion[[#This Row],[Irreparables]]*VLOOKUP(tablaguiadevolucion[[#This Row],[Artículo]],tablaproductos[],7,FALSE)</f>
        <v>450000</v>
      </c>
      <c r="O78">
        <v>0</v>
      </c>
      <c r="P78">
        <f>tablaguiadevolucion[[#This Row],[Reparables]]*VLOOKUP(tablaguiadevolucion[[#This Row],[Artículo]],tablaproductos[],6,FALSE)</f>
        <v>0</v>
      </c>
      <c r="Q78" s="8">
        <f>tablaguiadevolucion[[#This Row],[valor a cobrar x dia ]]+tablaguiadevolucion[[#This Row],[valor x reposicion]]+tablaguiadevolucion[[#This Row],[valor x reparacion]]</f>
        <v>863100</v>
      </c>
      <c r="R78" s="8">
        <f>tablaguiadevolucion[[#This Row],[total a pagar]]-S78</f>
        <v>137806</v>
      </c>
      <c r="S78" s="8">
        <f>ROUND(tablaguiadevolucion[[#This Row],[total a pagar]]/1.19,0)</f>
        <v>725294</v>
      </c>
    </row>
    <row r="79" spans="1:19" x14ac:dyDescent="0.25">
      <c r="A79">
        <v>31109</v>
      </c>
      <c r="B79">
        <v>1207</v>
      </c>
      <c r="C79">
        <v>17</v>
      </c>
      <c r="D79" t="str">
        <f>VLOOKUP(tablaguiadevolucion[[#This Row],[Artículo]],tablaproductos[],2,FALSE)</f>
        <v>Rodapie 2,57m Blitz</v>
      </c>
      <c r="E79">
        <v>8</v>
      </c>
      <c r="F79" s="8">
        <f>VLOOKUP(tablaguiadevolucion[[#This Row],[Artículo]],tablaproductos[],3,FALSE)</f>
        <v>1800</v>
      </c>
      <c r="G79">
        <v>15</v>
      </c>
      <c r="H79" s="8">
        <f>tablaguiadevolucion[[#This Row],[Cantidad]]*tablaguiadevolucion[[#This Row],[valorxdia]]*tablaguiadevolucion[[#This Row],[Días Reales]]</f>
        <v>216000</v>
      </c>
      <c r="I7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79" s="11">
        <f>ROUND(tablaguiadevolucion[[#This Row],[valor sin descuengto]]*tablaguiadevolucion[[#This Row],[% descuento]],0)</f>
        <v>49680</v>
      </c>
      <c r="K79" s="11">
        <f>tablaguiadevolucion[[#This Row],[valor sin descuengto]]-tablaguiadevolucion[[#This Row],[valor del descuento]]</f>
        <v>166320</v>
      </c>
      <c r="L79">
        <v>8</v>
      </c>
      <c r="M79">
        <v>0</v>
      </c>
      <c r="N79" s="8">
        <f>tablaguiadevolucion[[#This Row],[Irreparables]]*VLOOKUP(tablaguiadevolucion[[#This Row],[Artículo]],tablaproductos[],7,FALSE)</f>
        <v>0</v>
      </c>
      <c r="O79">
        <v>0</v>
      </c>
      <c r="P79">
        <f>tablaguiadevolucion[[#This Row],[Reparables]]*VLOOKUP(tablaguiadevolucion[[#This Row],[Artículo]],tablaproductos[],6,FALSE)</f>
        <v>0</v>
      </c>
      <c r="Q79" s="8">
        <f>tablaguiadevolucion[[#This Row],[valor a cobrar x dia ]]+tablaguiadevolucion[[#This Row],[valor x reposicion]]+tablaguiadevolucion[[#This Row],[valor x reparacion]]</f>
        <v>166320</v>
      </c>
      <c r="R79" s="8">
        <f>tablaguiadevolucion[[#This Row],[total a pagar]]-S79</f>
        <v>26555</v>
      </c>
      <c r="S79" s="8">
        <f>ROUND(tablaguiadevolucion[[#This Row],[total a pagar]]/1.19,0)</f>
        <v>139765</v>
      </c>
    </row>
    <row r="80" spans="1:19" x14ac:dyDescent="0.25">
      <c r="A80">
        <v>31109</v>
      </c>
      <c r="B80">
        <v>1208</v>
      </c>
      <c r="C80">
        <v>11</v>
      </c>
      <c r="D80" t="str">
        <f>VLOOKUP(tablaguiadevolucion[[#This Row],[Artículo]],tablaproductos[],2,FALSE)</f>
        <v>Marco Lateral Acero 0,73m</v>
      </c>
      <c r="E80">
        <v>2</v>
      </c>
      <c r="F80" s="8">
        <f>VLOOKUP(tablaguiadevolucion[[#This Row],[Artículo]],tablaproductos[],3,FALSE)</f>
        <v>6500</v>
      </c>
      <c r="G80">
        <v>4</v>
      </c>
      <c r="H80" s="8">
        <f>tablaguiadevolucion[[#This Row],[Cantidad]]*tablaguiadevolucion[[#This Row],[valorxdia]]*tablaguiadevolucion[[#This Row],[Días Reales]]</f>
        <v>52000</v>
      </c>
      <c r="I8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80" s="11">
        <f>ROUND(tablaguiadevolucion[[#This Row],[valor sin descuengto]]*tablaguiadevolucion[[#This Row],[% descuento]],0)</f>
        <v>0</v>
      </c>
      <c r="K80" s="11">
        <f>tablaguiadevolucion[[#This Row],[valor sin descuengto]]-tablaguiadevolucion[[#This Row],[valor del descuento]]</f>
        <v>52000</v>
      </c>
      <c r="L80">
        <v>1</v>
      </c>
      <c r="M80">
        <v>0</v>
      </c>
      <c r="N80" s="8">
        <f>tablaguiadevolucion[[#This Row],[Irreparables]]*VLOOKUP(tablaguiadevolucion[[#This Row],[Artículo]],tablaproductos[],7,FALSE)</f>
        <v>0</v>
      </c>
      <c r="O80">
        <v>1</v>
      </c>
      <c r="P80">
        <f>tablaguiadevolucion[[#This Row],[Reparables]]*VLOOKUP(tablaguiadevolucion[[#This Row],[Artículo]],tablaproductos[],6,FALSE)</f>
        <v>3704.9999999999995</v>
      </c>
      <c r="Q80" s="8">
        <f>tablaguiadevolucion[[#This Row],[valor a cobrar x dia ]]+tablaguiadevolucion[[#This Row],[valor x reposicion]]+tablaguiadevolucion[[#This Row],[valor x reparacion]]</f>
        <v>55705</v>
      </c>
      <c r="R80" s="8">
        <f>tablaguiadevolucion[[#This Row],[total a pagar]]-S80</f>
        <v>8894</v>
      </c>
      <c r="S80" s="8">
        <f>ROUND(tablaguiadevolucion[[#This Row],[total a pagar]]/1.19,0)</f>
        <v>46811</v>
      </c>
    </row>
    <row r="81" spans="1:19" x14ac:dyDescent="0.25">
      <c r="A81">
        <v>31109</v>
      </c>
      <c r="B81">
        <v>1210</v>
      </c>
      <c r="C81">
        <v>4</v>
      </c>
      <c r="D81" t="str">
        <f>VLOOKUP(tablaguiadevolucion[[#This Row],[Artículo]],tablaproductos[],2,FALSE)</f>
        <v>Andamios Layher-Multidireccional</v>
      </c>
      <c r="E81">
        <v>8</v>
      </c>
      <c r="F81" s="8">
        <f>VLOOKUP(tablaguiadevolucion[[#This Row],[Artículo]],tablaproductos[],3,FALSE)</f>
        <v>11000</v>
      </c>
      <c r="G81">
        <v>11</v>
      </c>
      <c r="H81" s="8">
        <f>tablaguiadevolucion[[#This Row],[Cantidad]]*tablaguiadevolucion[[#This Row],[valorxdia]]*tablaguiadevolucion[[#This Row],[Días Reales]]</f>
        <v>968000</v>
      </c>
      <c r="I8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81" s="11">
        <f>ROUND(tablaguiadevolucion[[#This Row],[valor sin descuengto]]*tablaguiadevolucion[[#This Row],[% descuento]],0)</f>
        <v>222640</v>
      </c>
      <c r="K81" s="11">
        <f>tablaguiadevolucion[[#This Row],[valor sin descuengto]]-tablaguiadevolucion[[#This Row],[valor del descuento]]</f>
        <v>745360</v>
      </c>
      <c r="L81">
        <v>7</v>
      </c>
      <c r="M81">
        <v>1</v>
      </c>
      <c r="N81" s="8">
        <f>tablaguiadevolucion[[#This Row],[Irreparables]]*VLOOKUP(tablaguiadevolucion[[#This Row],[Artículo]],tablaproductos[],7,FALSE)</f>
        <v>715000</v>
      </c>
      <c r="O81">
        <v>0</v>
      </c>
      <c r="P81">
        <f>tablaguiadevolucion[[#This Row],[Reparables]]*VLOOKUP(tablaguiadevolucion[[#This Row],[Artículo]],tablaproductos[],6,FALSE)</f>
        <v>0</v>
      </c>
      <c r="Q81" s="8">
        <f>tablaguiadevolucion[[#This Row],[valor a cobrar x dia ]]+tablaguiadevolucion[[#This Row],[valor x reposicion]]+tablaguiadevolucion[[#This Row],[valor x reparacion]]</f>
        <v>1460360</v>
      </c>
      <c r="R81" s="8">
        <f>tablaguiadevolucion[[#This Row],[total a pagar]]-S81</f>
        <v>233167</v>
      </c>
      <c r="S81" s="8">
        <f>ROUND(tablaguiadevolucion[[#This Row],[total a pagar]]/1.19,0)</f>
        <v>1227193</v>
      </c>
    </row>
    <row r="82" spans="1:19" x14ac:dyDescent="0.25">
      <c r="A82">
        <v>31109</v>
      </c>
      <c r="B82">
        <v>1211</v>
      </c>
      <c r="C82">
        <v>14</v>
      </c>
      <c r="D82" t="str">
        <f>VLOOKUP(tablaguiadevolucion[[#This Row],[Artículo]],tablaproductos[],2,FALSE)</f>
        <v>Plataforma de acero 2,57m</v>
      </c>
      <c r="E82">
        <v>3</v>
      </c>
      <c r="F82" s="8">
        <f>VLOOKUP(tablaguiadevolucion[[#This Row],[Artículo]],tablaproductos[],3,FALSE)</f>
        <v>6200</v>
      </c>
      <c r="G82">
        <v>12</v>
      </c>
      <c r="H82" s="8">
        <f>tablaguiadevolucion[[#This Row],[Cantidad]]*tablaguiadevolucion[[#This Row],[valorxdia]]*tablaguiadevolucion[[#This Row],[Días Reales]]</f>
        <v>223200</v>
      </c>
      <c r="I8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82" s="11">
        <f>ROUND(tablaguiadevolucion[[#This Row],[valor sin descuengto]]*tablaguiadevolucion[[#This Row],[% descuento]],0)</f>
        <v>51336</v>
      </c>
      <c r="K82" s="11">
        <f>tablaguiadevolucion[[#This Row],[valor sin descuengto]]-tablaguiadevolucion[[#This Row],[valor del descuento]]</f>
        <v>171864</v>
      </c>
      <c r="L82">
        <v>2</v>
      </c>
      <c r="M82">
        <v>1</v>
      </c>
      <c r="N82" s="8">
        <f>tablaguiadevolucion[[#This Row],[Irreparables]]*VLOOKUP(tablaguiadevolucion[[#This Row],[Artículo]],tablaproductos[],7,FALSE)</f>
        <v>124000</v>
      </c>
      <c r="O82">
        <v>0</v>
      </c>
      <c r="P82">
        <f>tablaguiadevolucion[[#This Row],[Reparables]]*VLOOKUP(tablaguiadevolucion[[#This Row],[Artículo]],tablaproductos[],6,FALSE)</f>
        <v>0</v>
      </c>
      <c r="Q82" s="8">
        <f>tablaguiadevolucion[[#This Row],[valor a cobrar x dia ]]+tablaguiadevolucion[[#This Row],[valor x reposicion]]+tablaguiadevolucion[[#This Row],[valor x reparacion]]</f>
        <v>295864</v>
      </c>
      <c r="R82" s="8">
        <f>tablaguiadevolucion[[#This Row],[total a pagar]]-S82</f>
        <v>47239</v>
      </c>
      <c r="S82" s="8">
        <f>ROUND(tablaguiadevolucion[[#This Row],[total a pagar]]/1.19,0)</f>
        <v>248625</v>
      </c>
    </row>
    <row r="83" spans="1:19" x14ac:dyDescent="0.25">
      <c r="A83">
        <v>31109</v>
      </c>
      <c r="B83">
        <v>1215</v>
      </c>
      <c r="C83">
        <v>1</v>
      </c>
      <c r="D83" t="str">
        <f>VLOOKUP(tablaguiadevolucion[[#This Row],[Artículo]],tablaproductos[],2,FALSE)</f>
        <v>Alzaprimas</v>
      </c>
      <c r="E83">
        <v>1</v>
      </c>
      <c r="F83" s="8">
        <f>VLOOKUP(tablaguiadevolucion[[#This Row],[Artículo]],tablaproductos[],3,FALSE)</f>
        <v>2000</v>
      </c>
      <c r="G83">
        <v>13</v>
      </c>
      <c r="H83" s="8">
        <f>tablaguiadevolucion[[#This Row],[Cantidad]]*tablaguiadevolucion[[#This Row],[valorxdia]]*tablaguiadevolucion[[#This Row],[Días Reales]]</f>
        <v>26000</v>
      </c>
      <c r="I8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83" s="11">
        <f>ROUND(tablaguiadevolucion[[#This Row],[valor sin descuengto]]*tablaguiadevolucion[[#This Row],[% descuento]],0)</f>
        <v>5980</v>
      </c>
      <c r="K83" s="11">
        <f>tablaguiadevolucion[[#This Row],[valor sin descuengto]]-tablaguiadevolucion[[#This Row],[valor del descuento]]</f>
        <v>20020</v>
      </c>
      <c r="L83">
        <v>0</v>
      </c>
      <c r="M83">
        <v>0</v>
      </c>
      <c r="N83" s="8">
        <f>tablaguiadevolucion[[#This Row],[Irreparables]]*VLOOKUP(tablaguiadevolucion[[#This Row],[Artículo]],tablaproductos[],7,FALSE)</f>
        <v>0</v>
      </c>
      <c r="O83">
        <v>1</v>
      </c>
      <c r="P83">
        <f>tablaguiadevolucion[[#This Row],[Reparables]]*VLOOKUP(tablaguiadevolucion[[#This Row],[Artículo]],tablaproductos[],6,FALSE)</f>
        <v>1080</v>
      </c>
      <c r="Q83" s="8">
        <f>tablaguiadevolucion[[#This Row],[valor a cobrar x dia ]]+tablaguiadevolucion[[#This Row],[valor x reposicion]]+tablaguiadevolucion[[#This Row],[valor x reparacion]]</f>
        <v>21100</v>
      </c>
      <c r="R83" s="8">
        <f>tablaguiadevolucion[[#This Row],[total a pagar]]-S83</f>
        <v>3369</v>
      </c>
      <c r="S83" s="8">
        <f>ROUND(tablaguiadevolucion[[#This Row],[total a pagar]]/1.19,0)</f>
        <v>17731</v>
      </c>
    </row>
    <row r="84" spans="1:19" x14ac:dyDescent="0.25">
      <c r="A84">
        <v>31109</v>
      </c>
      <c r="B84">
        <v>1218</v>
      </c>
      <c r="C84">
        <v>12</v>
      </c>
      <c r="D84" t="str">
        <f>VLOOKUP(tablaguiadevolucion[[#This Row],[Artículo]],tablaproductos[],2,FALSE)</f>
        <v>Plataforma de acero 0,32m x 0,73m</v>
      </c>
      <c r="E84">
        <v>6</v>
      </c>
      <c r="F84" s="8">
        <f>VLOOKUP(tablaguiadevolucion[[#This Row],[Artículo]],tablaproductos[],3,FALSE)</f>
        <v>5400</v>
      </c>
      <c r="G84">
        <v>3</v>
      </c>
      <c r="H84" s="8">
        <f>tablaguiadevolucion[[#This Row],[Cantidad]]*tablaguiadevolucion[[#This Row],[valorxdia]]*tablaguiadevolucion[[#This Row],[Días Reales]]</f>
        <v>97200</v>
      </c>
      <c r="I8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84" s="11">
        <f>ROUND(tablaguiadevolucion[[#This Row],[valor sin descuengto]]*tablaguiadevolucion[[#This Row],[% descuento]],0)</f>
        <v>0</v>
      </c>
      <c r="K84" s="11">
        <f>tablaguiadevolucion[[#This Row],[valor sin descuengto]]-tablaguiadevolucion[[#This Row],[valor del descuento]]</f>
        <v>97200</v>
      </c>
      <c r="L84">
        <v>5</v>
      </c>
      <c r="M84">
        <v>0</v>
      </c>
      <c r="N84" s="8">
        <f>tablaguiadevolucion[[#This Row],[Irreparables]]*VLOOKUP(tablaguiadevolucion[[#This Row],[Artículo]],tablaproductos[],7,FALSE)</f>
        <v>0</v>
      </c>
      <c r="O84">
        <v>1</v>
      </c>
      <c r="P84">
        <f>tablaguiadevolucion[[#This Row],[Reparables]]*VLOOKUP(tablaguiadevolucion[[#This Row],[Artículo]],tablaproductos[],6,FALSE)</f>
        <v>3510</v>
      </c>
      <c r="Q84" s="8">
        <f>tablaguiadevolucion[[#This Row],[valor a cobrar x dia ]]+tablaguiadevolucion[[#This Row],[valor x reposicion]]+tablaguiadevolucion[[#This Row],[valor x reparacion]]</f>
        <v>100710</v>
      </c>
      <c r="R84" s="8">
        <f>tablaguiadevolucion[[#This Row],[total a pagar]]-S84</f>
        <v>16080</v>
      </c>
      <c r="S84" s="8">
        <f>ROUND(tablaguiadevolucion[[#This Row],[total a pagar]]/1.19,0)</f>
        <v>84630</v>
      </c>
    </row>
    <row r="85" spans="1:19" x14ac:dyDescent="0.25">
      <c r="A85">
        <v>31109</v>
      </c>
      <c r="B85">
        <v>1218</v>
      </c>
      <c r="C85">
        <v>3</v>
      </c>
      <c r="D85" t="str">
        <f>VLOOKUP(tablaguiadevolucion[[#This Row],[Artículo]],tablaproductos[],2,FALSE)</f>
        <v>Andamios Layher-Fachada</v>
      </c>
      <c r="E85">
        <v>4</v>
      </c>
      <c r="F85" s="8">
        <f>VLOOKUP(tablaguiadevolucion[[#This Row],[Artículo]],tablaproductos[],3,FALSE)</f>
        <v>9000</v>
      </c>
      <c r="G85">
        <v>7</v>
      </c>
      <c r="H85" s="8">
        <f>tablaguiadevolucion[[#This Row],[Cantidad]]*tablaguiadevolucion[[#This Row],[valorxdia]]*tablaguiadevolucion[[#This Row],[Días Reales]]</f>
        <v>252000</v>
      </c>
      <c r="I8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85" s="11">
        <f>ROUND(tablaguiadevolucion[[#This Row],[valor sin descuengto]]*tablaguiadevolucion[[#This Row],[% descuento]],0)</f>
        <v>37800</v>
      </c>
      <c r="K85" s="11">
        <f>tablaguiadevolucion[[#This Row],[valor sin descuengto]]-tablaguiadevolucion[[#This Row],[valor del descuento]]</f>
        <v>214200</v>
      </c>
      <c r="L85">
        <v>3</v>
      </c>
      <c r="M85">
        <v>1</v>
      </c>
      <c r="N85" s="8">
        <f>tablaguiadevolucion[[#This Row],[Irreparables]]*VLOOKUP(tablaguiadevolucion[[#This Row],[Artículo]],tablaproductos[],7,FALSE)</f>
        <v>450000</v>
      </c>
      <c r="O85">
        <v>0</v>
      </c>
      <c r="P85">
        <f>tablaguiadevolucion[[#This Row],[Reparables]]*VLOOKUP(tablaguiadevolucion[[#This Row],[Artículo]],tablaproductos[],6,FALSE)</f>
        <v>0</v>
      </c>
      <c r="Q85" s="8">
        <f>tablaguiadevolucion[[#This Row],[valor a cobrar x dia ]]+tablaguiadevolucion[[#This Row],[valor x reposicion]]+tablaguiadevolucion[[#This Row],[valor x reparacion]]</f>
        <v>664200</v>
      </c>
      <c r="R85" s="8">
        <f>tablaguiadevolucion[[#This Row],[total a pagar]]-S85</f>
        <v>106049</v>
      </c>
      <c r="S85" s="8">
        <f>ROUND(tablaguiadevolucion[[#This Row],[total a pagar]]/1.19,0)</f>
        <v>558151</v>
      </c>
    </row>
    <row r="86" spans="1:19" x14ac:dyDescent="0.25">
      <c r="A86">
        <v>31109</v>
      </c>
      <c r="B86">
        <v>1219</v>
      </c>
      <c r="C86">
        <v>14</v>
      </c>
      <c r="D86" t="str">
        <f>VLOOKUP(tablaguiadevolucion[[#This Row],[Artículo]],tablaproductos[],2,FALSE)</f>
        <v>Plataforma de acero 2,57m</v>
      </c>
      <c r="E86">
        <v>3</v>
      </c>
      <c r="F86" s="8">
        <f>VLOOKUP(tablaguiadevolucion[[#This Row],[Artículo]],tablaproductos[],3,FALSE)</f>
        <v>6200</v>
      </c>
      <c r="G86">
        <v>3</v>
      </c>
      <c r="H86" s="8">
        <f>tablaguiadevolucion[[#This Row],[Cantidad]]*tablaguiadevolucion[[#This Row],[valorxdia]]*tablaguiadevolucion[[#This Row],[Días Reales]]</f>
        <v>55800</v>
      </c>
      <c r="I8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86" s="11">
        <f>ROUND(tablaguiadevolucion[[#This Row],[valor sin descuengto]]*tablaguiadevolucion[[#This Row],[% descuento]],0)</f>
        <v>0</v>
      </c>
      <c r="K86" s="11">
        <f>tablaguiadevolucion[[#This Row],[valor sin descuengto]]-tablaguiadevolucion[[#This Row],[valor del descuento]]</f>
        <v>55800</v>
      </c>
      <c r="L86">
        <v>2</v>
      </c>
      <c r="M86">
        <v>0</v>
      </c>
      <c r="N86" s="8">
        <f>tablaguiadevolucion[[#This Row],[Irreparables]]*VLOOKUP(tablaguiadevolucion[[#This Row],[Artículo]],tablaproductos[],7,FALSE)</f>
        <v>0</v>
      </c>
      <c r="O86">
        <v>1</v>
      </c>
      <c r="P86">
        <f>tablaguiadevolucion[[#This Row],[Reparables]]*VLOOKUP(tablaguiadevolucion[[#This Row],[Artículo]],tablaproductos[],6,FALSE)</f>
        <v>3595.9999999999995</v>
      </c>
      <c r="Q86" s="8">
        <f>tablaguiadevolucion[[#This Row],[valor a cobrar x dia ]]+tablaguiadevolucion[[#This Row],[valor x reposicion]]+tablaguiadevolucion[[#This Row],[valor x reparacion]]</f>
        <v>59396</v>
      </c>
      <c r="R86" s="8">
        <f>tablaguiadevolucion[[#This Row],[total a pagar]]-S86</f>
        <v>9483</v>
      </c>
      <c r="S86" s="8">
        <f>ROUND(tablaguiadevolucion[[#This Row],[total a pagar]]/1.19,0)</f>
        <v>49913</v>
      </c>
    </row>
    <row r="87" spans="1:19" x14ac:dyDescent="0.25">
      <c r="A87">
        <v>31109</v>
      </c>
      <c r="B87">
        <v>1220</v>
      </c>
      <c r="C87">
        <v>2</v>
      </c>
      <c r="D87" t="str">
        <f>VLOOKUP(tablaguiadevolucion[[#This Row],[Artículo]],tablaproductos[],2,FALSE)</f>
        <v>Andamio Estándar</v>
      </c>
      <c r="E87">
        <v>10</v>
      </c>
      <c r="F87" s="8">
        <f>VLOOKUP(tablaguiadevolucion[[#This Row],[Artículo]],tablaproductos[],3,FALSE)</f>
        <v>7500</v>
      </c>
      <c r="G87">
        <v>15</v>
      </c>
      <c r="H87" s="8">
        <f>tablaguiadevolucion[[#This Row],[Cantidad]]*tablaguiadevolucion[[#This Row],[valorxdia]]*tablaguiadevolucion[[#This Row],[Días Reales]]</f>
        <v>1125000</v>
      </c>
      <c r="I8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87" s="11">
        <f>ROUND(tablaguiadevolucion[[#This Row],[valor sin descuengto]]*tablaguiadevolucion[[#This Row],[% descuento]],0)</f>
        <v>258750</v>
      </c>
      <c r="K87" s="11">
        <f>tablaguiadevolucion[[#This Row],[valor sin descuengto]]-tablaguiadevolucion[[#This Row],[valor del descuento]]</f>
        <v>866250</v>
      </c>
      <c r="L87">
        <v>9</v>
      </c>
      <c r="M87">
        <v>0</v>
      </c>
      <c r="N87" s="8">
        <f>tablaguiadevolucion[[#This Row],[Irreparables]]*VLOOKUP(tablaguiadevolucion[[#This Row],[Artículo]],tablaproductos[],7,FALSE)</f>
        <v>0</v>
      </c>
      <c r="O87">
        <v>1</v>
      </c>
      <c r="P87">
        <f>tablaguiadevolucion[[#This Row],[Reparables]]*VLOOKUP(tablaguiadevolucion[[#This Row],[Artículo]],tablaproductos[],6,FALSE)</f>
        <v>4125</v>
      </c>
      <c r="Q87" s="8">
        <f>tablaguiadevolucion[[#This Row],[valor a cobrar x dia ]]+tablaguiadevolucion[[#This Row],[valor x reposicion]]+tablaguiadevolucion[[#This Row],[valor x reparacion]]</f>
        <v>870375</v>
      </c>
      <c r="R87" s="8">
        <f>tablaguiadevolucion[[#This Row],[total a pagar]]-S87</f>
        <v>138967</v>
      </c>
      <c r="S87" s="8">
        <f>ROUND(tablaguiadevolucion[[#This Row],[total a pagar]]/1.19,0)</f>
        <v>731408</v>
      </c>
    </row>
    <row r="88" spans="1:19" x14ac:dyDescent="0.25">
      <c r="A88">
        <v>31110</v>
      </c>
      <c r="B88">
        <v>1201</v>
      </c>
      <c r="C88">
        <v>3</v>
      </c>
      <c r="D88" t="str">
        <f>VLOOKUP(tablaguiadevolucion[[#This Row],[Artículo]],tablaproductos[],2,FALSE)</f>
        <v>Andamios Layher-Fachada</v>
      </c>
      <c r="E88">
        <v>4</v>
      </c>
      <c r="F88" s="8">
        <f>VLOOKUP(tablaguiadevolucion[[#This Row],[Artículo]],tablaproductos[],3,FALSE)</f>
        <v>9000</v>
      </c>
      <c r="G88">
        <v>2</v>
      </c>
      <c r="H88" s="8">
        <f>tablaguiadevolucion[[#This Row],[Cantidad]]*tablaguiadevolucion[[#This Row],[valorxdia]]*tablaguiadevolucion[[#This Row],[Días Reales]]</f>
        <v>72000</v>
      </c>
      <c r="I8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88" s="11">
        <f>ROUND(tablaguiadevolucion[[#This Row],[valor sin descuengto]]*tablaguiadevolucion[[#This Row],[% descuento]],0)</f>
        <v>0</v>
      </c>
      <c r="K88" s="11">
        <f>tablaguiadevolucion[[#This Row],[valor sin descuengto]]-tablaguiadevolucion[[#This Row],[valor del descuento]]</f>
        <v>72000</v>
      </c>
      <c r="L88">
        <v>3</v>
      </c>
      <c r="M88">
        <v>0</v>
      </c>
      <c r="N88" s="8">
        <f>tablaguiadevolucion[[#This Row],[Irreparables]]*VLOOKUP(tablaguiadevolucion[[#This Row],[Artículo]],tablaproductos[],7,FALSE)</f>
        <v>0</v>
      </c>
      <c r="O88">
        <v>1</v>
      </c>
      <c r="P88">
        <f>tablaguiadevolucion[[#This Row],[Reparables]]*VLOOKUP(tablaguiadevolucion[[#This Row],[Artículo]],tablaproductos[],6,FALSE)</f>
        <v>5940</v>
      </c>
      <c r="Q88" s="8">
        <f>tablaguiadevolucion[[#This Row],[valor a cobrar x dia ]]+tablaguiadevolucion[[#This Row],[valor x reposicion]]+tablaguiadevolucion[[#This Row],[valor x reparacion]]</f>
        <v>77940</v>
      </c>
      <c r="R88" s="8">
        <f>tablaguiadevolucion[[#This Row],[total a pagar]]-S88</f>
        <v>12444</v>
      </c>
      <c r="S88" s="8">
        <f>ROUND(tablaguiadevolucion[[#This Row],[total a pagar]]/1.19,0)</f>
        <v>65496</v>
      </c>
    </row>
    <row r="89" spans="1:19" x14ac:dyDescent="0.25">
      <c r="A89">
        <v>31110</v>
      </c>
      <c r="B89">
        <v>1203</v>
      </c>
      <c r="C89">
        <v>4</v>
      </c>
      <c r="D89" t="str">
        <f>VLOOKUP(tablaguiadevolucion[[#This Row],[Artículo]],tablaproductos[],2,FALSE)</f>
        <v>Andamios Layher-Multidireccional</v>
      </c>
      <c r="E89">
        <v>10</v>
      </c>
      <c r="F89" s="8">
        <f>VLOOKUP(tablaguiadevolucion[[#This Row],[Artículo]],tablaproductos[],3,FALSE)</f>
        <v>11000</v>
      </c>
      <c r="G89">
        <v>5</v>
      </c>
      <c r="H89" s="8">
        <f>tablaguiadevolucion[[#This Row],[Cantidad]]*tablaguiadevolucion[[#This Row],[valorxdia]]*tablaguiadevolucion[[#This Row],[Días Reales]]</f>
        <v>550000</v>
      </c>
      <c r="I8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89" s="11">
        <f>ROUND(tablaguiadevolucion[[#This Row],[valor sin descuengto]]*tablaguiadevolucion[[#This Row],[% descuento]],0)</f>
        <v>82500</v>
      </c>
      <c r="K89" s="11">
        <f>tablaguiadevolucion[[#This Row],[valor sin descuengto]]-tablaguiadevolucion[[#This Row],[valor del descuento]]</f>
        <v>467500</v>
      </c>
      <c r="L89">
        <v>8</v>
      </c>
      <c r="M89">
        <v>0</v>
      </c>
      <c r="N89" s="8">
        <f>tablaguiadevolucion[[#This Row],[Irreparables]]*VLOOKUP(tablaguiadevolucion[[#This Row],[Artículo]],tablaproductos[],7,FALSE)</f>
        <v>0</v>
      </c>
      <c r="O89">
        <v>2</v>
      </c>
      <c r="P89">
        <f>tablaguiadevolucion[[#This Row],[Reparables]]*VLOOKUP(tablaguiadevolucion[[#This Row],[Artículo]],tablaproductos[],6,FALSE)</f>
        <v>13640</v>
      </c>
      <c r="Q89" s="8">
        <f>tablaguiadevolucion[[#This Row],[valor a cobrar x dia ]]+tablaguiadevolucion[[#This Row],[valor x reposicion]]+tablaguiadevolucion[[#This Row],[valor x reparacion]]</f>
        <v>481140</v>
      </c>
      <c r="R89" s="8">
        <f>tablaguiadevolucion[[#This Row],[total a pagar]]-S89</f>
        <v>76821</v>
      </c>
      <c r="S89" s="8">
        <f>ROUND(tablaguiadevolucion[[#This Row],[total a pagar]]/1.19,0)</f>
        <v>404319</v>
      </c>
    </row>
    <row r="90" spans="1:19" x14ac:dyDescent="0.25">
      <c r="A90">
        <v>31110</v>
      </c>
      <c r="B90">
        <v>1203</v>
      </c>
      <c r="C90">
        <v>4</v>
      </c>
      <c r="D90" t="str">
        <f>VLOOKUP(tablaguiadevolucion[[#This Row],[Artículo]],tablaproductos[],2,FALSE)</f>
        <v>Andamios Layher-Multidireccional</v>
      </c>
      <c r="E90">
        <v>9</v>
      </c>
      <c r="F90" s="8">
        <f>VLOOKUP(tablaguiadevolucion[[#This Row],[Artículo]],tablaproductos[],3,FALSE)</f>
        <v>11000</v>
      </c>
      <c r="G90">
        <v>12</v>
      </c>
      <c r="H90" s="8">
        <f>tablaguiadevolucion[[#This Row],[Cantidad]]*tablaguiadevolucion[[#This Row],[valorxdia]]*tablaguiadevolucion[[#This Row],[Días Reales]]</f>
        <v>1188000</v>
      </c>
      <c r="I9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90" s="11">
        <f>ROUND(tablaguiadevolucion[[#This Row],[valor sin descuengto]]*tablaguiadevolucion[[#This Row],[% descuento]],0)</f>
        <v>273240</v>
      </c>
      <c r="K90" s="11">
        <f>tablaguiadevolucion[[#This Row],[valor sin descuengto]]-tablaguiadevolucion[[#This Row],[valor del descuento]]</f>
        <v>914760</v>
      </c>
      <c r="L90">
        <v>8</v>
      </c>
      <c r="M90">
        <v>0</v>
      </c>
      <c r="N90" s="8">
        <f>tablaguiadevolucion[[#This Row],[Irreparables]]*VLOOKUP(tablaguiadevolucion[[#This Row],[Artículo]],tablaproductos[],7,FALSE)</f>
        <v>0</v>
      </c>
      <c r="O90">
        <v>1</v>
      </c>
      <c r="P90">
        <f>tablaguiadevolucion[[#This Row],[Reparables]]*VLOOKUP(tablaguiadevolucion[[#This Row],[Artículo]],tablaproductos[],6,FALSE)</f>
        <v>6820</v>
      </c>
      <c r="Q90" s="8">
        <f>tablaguiadevolucion[[#This Row],[valor a cobrar x dia ]]+tablaguiadevolucion[[#This Row],[valor x reposicion]]+tablaguiadevolucion[[#This Row],[valor x reparacion]]</f>
        <v>921580</v>
      </c>
      <c r="R90" s="8">
        <f>tablaguiadevolucion[[#This Row],[total a pagar]]-S90</f>
        <v>147143</v>
      </c>
      <c r="S90" s="8">
        <f>ROUND(tablaguiadevolucion[[#This Row],[total a pagar]]/1.19,0)</f>
        <v>774437</v>
      </c>
    </row>
    <row r="91" spans="1:19" x14ac:dyDescent="0.25">
      <c r="A91">
        <v>31110</v>
      </c>
      <c r="B91">
        <v>1218</v>
      </c>
      <c r="C91">
        <v>3</v>
      </c>
      <c r="D91" t="str">
        <f>VLOOKUP(tablaguiadevolucion[[#This Row],[Artículo]],tablaproductos[],2,FALSE)</f>
        <v>Andamios Layher-Fachada</v>
      </c>
      <c r="E91">
        <v>2</v>
      </c>
      <c r="F91" s="8">
        <f>VLOOKUP(tablaguiadevolucion[[#This Row],[Artículo]],tablaproductos[],3,FALSE)</f>
        <v>9000</v>
      </c>
      <c r="G91">
        <v>11</v>
      </c>
      <c r="H91" s="8">
        <f>tablaguiadevolucion[[#This Row],[Cantidad]]*tablaguiadevolucion[[#This Row],[valorxdia]]*tablaguiadevolucion[[#This Row],[Días Reales]]</f>
        <v>198000</v>
      </c>
      <c r="I9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91" s="11">
        <f>ROUND(tablaguiadevolucion[[#This Row],[valor sin descuengto]]*tablaguiadevolucion[[#This Row],[% descuento]],0)</f>
        <v>45540</v>
      </c>
      <c r="K91" s="11">
        <f>tablaguiadevolucion[[#This Row],[valor sin descuengto]]-tablaguiadevolucion[[#This Row],[valor del descuento]]</f>
        <v>152460</v>
      </c>
      <c r="L91">
        <v>1</v>
      </c>
      <c r="M91">
        <v>1</v>
      </c>
      <c r="N91" s="8">
        <f>tablaguiadevolucion[[#This Row],[Irreparables]]*VLOOKUP(tablaguiadevolucion[[#This Row],[Artículo]],tablaproductos[],7,FALSE)</f>
        <v>450000</v>
      </c>
      <c r="O91">
        <v>0</v>
      </c>
      <c r="P91">
        <f>tablaguiadevolucion[[#This Row],[Reparables]]*VLOOKUP(tablaguiadevolucion[[#This Row],[Artículo]],tablaproductos[],6,FALSE)</f>
        <v>0</v>
      </c>
      <c r="Q91" s="8">
        <f>tablaguiadevolucion[[#This Row],[valor a cobrar x dia ]]+tablaguiadevolucion[[#This Row],[valor x reposicion]]+tablaguiadevolucion[[#This Row],[valor x reparacion]]</f>
        <v>602460</v>
      </c>
      <c r="R91" s="8">
        <f>tablaguiadevolucion[[#This Row],[total a pagar]]-S91</f>
        <v>96191</v>
      </c>
      <c r="S91" s="8">
        <f>ROUND(tablaguiadevolucion[[#This Row],[total a pagar]]/1.19,0)</f>
        <v>506269</v>
      </c>
    </row>
    <row r="92" spans="1:19" x14ac:dyDescent="0.25">
      <c r="A92">
        <v>31110</v>
      </c>
      <c r="B92">
        <v>1219</v>
      </c>
      <c r="C92">
        <v>6</v>
      </c>
      <c r="D92" t="str">
        <f>VLOOKUP(tablaguiadevolucion[[#This Row],[Artículo]],tablaproductos[],2,FALSE)</f>
        <v>Barandilla Simple 2,57m</v>
      </c>
      <c r="E92">
        <v>7</v>
      </c>
      <c r="F92" s="8">
        <f>VLOOKUP(tablaguiadevolucion[[#This Row],[Artículo]],tablaproductos[],3,FALSE)</f>
        <v>1600</v>
      </c>
      <c r="G92">
        <v>5</v>
      </c>
      <c r="H92" s="8">
        <f>tablaguiadevolucion[[#This Row],[Cantidad]]*tablaguiadevolucion[[#This Row],[valorxdia]]*tablaguiadevolucion[[#This Row],[Días Reales]]</f>
        <v>56000</v>
      </c>
      <c r="I9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92" s="11">
        <f>ROUND(tablaguiadevolucion[[#This Row],[valor sin descuengto]]*tablaguiadevolucion[[#This Row],[% descuento]],0)</f>
        <v>8400</v>
      </c>
      <c r="K92" s="11">
        <f>tablaguiadevolucion[[#This Row],[valor sin descuengto]]-tablaguiadevolucion[[#This Row],[valor del descuento]]</f>
        <v>47600</v>
      </c>
      <c r="L92">
        <v>6</v>
      </c>
      <c r="M92">
        <v>0</v>
      </c>
      <c r="N92" s="8">
        <f>tablaguiadevolucion[[#This Row],[Irreparables]]*VLOOKUP(tablaguiadevolucion[[#This Row],[Artículo]],tablaproductos[],7,FALSE)</f>
        <v>0</v>
      </c>
      <c r="O92">
        <v>1</v>
      </c>
      <c r="P92">
        <f>tablaguiadevolucion[[#This Row],[Reparables]]*VLOOKUP(tablaguiadevolucion[[#This Row],[Artículo]],tablaproductos[],6,FALSE)</f>
        <v>1008</v>
      </c>
      <c r="Q92" s="8">
        <f>tablaguiadevolucion[[#This Row],[valor a cobrar x dia ]]+tablaguiadevolucion[[#This Row],[valor x reposicion]]+tablaguiadevolucion[[#This Row],[valor x reparacion]]</f>
        <v>48608</v>
      </c>
      <c r="R92" s="8">
        <f>tablaguiadevolucion[[#This Row],[total a pagar]]-S92</f>
        <v>7761</v>
      </c>
      <c r="S92" s="8">
        <f>ROUND(tablaguiadevolucion[[#This Row],[total a pagar]]/1.19,0)</f>
        <v>40847</v>
      </c>
    </row>
    <row r="93" spans="1:19" x14ac:dyDescent="0.25">
      <c r="A93">
        <v>31111</v>
      </c>
      <c r="B93">
        <v>1204</v>
      </c>
      <c r="C93">
        <v>14</v>
      </c>
      <c r="D93" t="str">
        <f>VLOOKUP(tablaguiadevolucion[[#This Row],[Artículo]],tablaproductos[],2,FALSE)</f>
        <v>Plataforma de acero 2,57m</v>
      </c>
      <c r="E93">
        <v>9</v>
      </c>
      <c r="F93" s="8">
        <f>VLOOKUP(tablaguiadevolucion[[#This Row],[Artículo]],tablaproductos[],3,FALSE)</f>
        <v>6200</v>
      </c>
      <c r="G93">
        <v>10</v>
      </c>
      <c r="H93" s="8">
        <f>tablaguiadevolucion[[#This Row],[Cantidad]]*tablaguiadevolucion[[#This Row],[valorxdia]]*tablaguiadevolucion[[#This Row],[Días Reales]]</f>
        <v>558000</v>
      </c>
      <c r="I9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93" s="11">
        <f>ROUND(tablaguiadevolucion[[#This Row],[valor sin descuengto]]*tablaguiadevolucion[[#This Row],[% descuento]],0)</f>
        <v>128340</v>
      </c>
      <c r="K93" s="11">
        <f>tablaguiadevolucion[[#This Row],[valor sin descuengto]]-tablaguiadevolucion[[#This Row],[valor del descuento]]</f>
        <v>429660</v>
      </c>
      <c r="L93">
        <v>9</v>
      </c>
      <c r="M93">
        <v>0</v>
      </c>
      <c r="N93" s="8">
        <f>tablaguiadevolucion[[#This Row],[Irreparables]]*VLOOKUP(tablaguiadevolucion[[#This Row],[Artículo]],tablaproductos[],7,FALSE)</f>
        <v>0</v>
      </c>
      <c r="O93">
        <v>0</v>
      </c>
      <c r="P93">
        <f>tablaguiadevolucion[[#This Row],[Reparables]]*VLOOKUP(tablaguiadevolucion[[#This Row],[Artículo]],tablaproductos[],6,FALSE)</f>
        <v>0</v>
      </c>
      <c r="Q93" s="8">
        <f>tablaguiadevolucion[[#This Row],[valor a cobrar x dia ]]+tablaguiadevolucion[[#This Row],[valor x reposicion]]+tablaguiadevolucion[[#This Row],[valor x reparacion]]</f>
        <v>429660</v>
      </c>
      <c r="R93" s="8">
        <f>tablaguiadevolucion[[#This Row],[total a pagar]]-S93</f>
        <v>68601</v>
      </c>
      <c r="S93" s="8">
        <f>ROUND(tablaguiadevolucion[[#This Row],[total a pagar]]/1.19,0)</f>
        <v>361059</v>
      </c>
    </row>
    <row r="94" spans="1:19" x14ac:dyDescent="0.25">
      <c r="A94">
        <v>31111</v>
      </c>
      <c r="B94">
        <v>1204</v>
      </c>
      <c r="C94">
        <v>2</v>
      </c>
      <c r="D94" t="str">
        <f>VLOOKUP(tablaguiadevolucion[[#This Row],[Artículo]],tablaproductos[],2,FALSE)</f>
        <v>Andamio Estándar</v>
      </c>
      <c r="E94">
        <v>7</v>
      </c>
      <c r="F94" s="8">
        <f>VLOOKUP(tablaguiadevolucion[[#This Row],[Artículo]],tablaproductos[],3,FALSE)</f>
        <v>7500</v>
      </c>
      <c r="G94">
        <v>7</v>
      </c>
      <c r="H94" s="8">
        <f>tablaguiadevolucion[[#This Row],[Cantidad]]*tablaguiadevolucion[[#This Row],[valorxdia]]*tablaguiadevolucion[[#This Row],[Días Reales]]</f>
        <v>367500</v>
      </c>
      <c r="I9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94" s="11">
        <f>ROUND(tablaguiadevolucion[[#This Row],[valor sin descuengto]]*tablaguiadevolucion[[#This Row],[% descuento]],0)</f>
        <v>55125</v>
      </c>
      <c r="K94" s="11">
        <f>tablaguiadevolucion[[#This Row],[valor sin descuengto]]-tablaguiadevolucion[[#This Row],[valor del descuento]]</f>
        <v>312375</v>
      </c>
      <c r="L94">
        <v>6</v>
      </c>
      <c r="M94">
        <v>1</v>
      </c>
      <c r="N94" s="8">
        <f>tablaguiadevolucion[[#This Row],[Irreparables]]*VLOOKUP(tablaguiadevolucion[[#This Row],[Artículo]],tablaproductos[],7,FALSE)</f>
        <v>225000</v>
      </c>
      <c r="O94">
        <v>0</v>
      </c>
      <c r="P94">
        <f>tablaguiadevolucion[[#This Row],[Reparables]]*VLOOKUP(tablaguiadevolucion[[#This Row],[Artículo]],tablaproductos[],6,FALSE)</f>
        <v>0</v>
      </c>
      <c r="Q94" s="8">
        <f>tablaguiadevolucion[[#This Row],[valor a cobrar x dia ]]+tablaguiadevolucion[[#This Row],[valor x reposicion]]+tablaguiadevolucion[[#This Row],[valor x reparacion]]</f>
        <v>537375</v>
      </c>
      <c r="R94" s="8">
        <f>tablaguiadevolucion[[#This Row],[total a pagar]]-S94</f>
        <v>85799</v>
      </c>
      <c r="S94" s="8">
        <f>ROUND(tablaguiadevolucion[[#This Row],[total a pagar]]/1.19,0)</f>
        <v>451576</v>
      </c>
    </row>
    <row r="95" spans="1:19" x14ac:dyDescent="0.25">
      <c r="A95">
        <v>31111</v>
      </c>
      <c r="B95">
        <v>1206</v>
      </c>
      <c r="C95">
        <v>14</v>
      </c>
      <c r="D95" t="str">
        <f>VLOOKUP(tablaguiadevolucion[[#This Row],[Artículo]],tablaproductos[],2,FALSE)</f>
        <v>Plataforma de acero 2,57m</v>
      </c>
      <c r="E95">
        <v>10</v>
      </c>
      <c r="F95" s="8">
        <f>VLOOKUP(tablaguiadevolucion[[#This Row],[Artículo]],tablaproductos[],3,FALSE)</f>
        <v>6200</v>
      </c>
      <c r="G95">
        <v>6</v>
      </c>
      <c r="H95" s="8">
        <f>tablaguiadevolucion[[#This Row],[Cantidad]]*tablaguiadevolucion[[#This Row],[valorxdia]]*tablaguiadevolucion[[#This Row],[Días Reales]]</f>
        <v>372000</v>
      </c>
      <c r="I9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95" s="11">
        <f>ROUND(tablaguiadevolucion[[#This Row],[valor sin descuengto]]*tablaguiadevolucion[[#This Row],[% descuento]],0)</f>
        <v>55800</v>
      </c>
      <c r="K95" s="11">
        <f>tablaguiadevolucion[[#This Row],[valor sin descuengto]]-tablaguiadevolucion[[#This Row],[valor del descuento]]</f>
        <v>316200</v>
      </c>
      <c r="L95">
        <v>8</v>
      </c>
      <c r="M95">
        <v>0</v>
      </c>
      <c r="N95" s="8">
        <f>tablaguiadevolucion[[#This Row],[Irreparables]]*VLOOKUP(tablaguiadevolucion[[#This Row],[Artículo]],tablaproductos[],7,FALSE)</f>
        <v>0</v>
      </c>
      <c r="O95">
        <v>2</v>
      </c>
      <c r="P95">
        <f>tablaguiadevolucion[[#This Row],[Reparables]]*VLOOKUP(tablaguiadevolucion[[#This Row],[Artículo]],tablaproductos[],6,FALSE)</f>
        <v>7191.9999999999991</v>
      </c>
      <c r="Q95" s="8">
        <f>tablaguiadevolucion[[#This Row],[valor a cobrar x dia ]]+tablaguiadevolucion[[#This Row],[valor x reposicion]]+tablaguiadevolucion[[#This Row],[valor x reparacion]]</f>
        <v>323392</v>
      </c>
      <c r="R95" s="8">
        <f>tablaguiadevolucion[[#This Row],[total a pagar]]-S95</f>
        <v>51634</v>
      </c>
      <c r="S95" s="8">
        <f>ROUND(tablaguiadevolucion[[#This Row],[total a pagar]]/1.19,0)</f>
        <v>271758</v>
      </c>
    </row>
    <row r="96" spans="1:19" x14ac:dyDescent="0.25">
      <c r="A96">
        <v>31111</v>
      </c>
      <c r="B96">
        <v>1206</v>
      </c>
      <c r="C96">
        <v>5</v>
      </c>
      <c r="D96" t="str">
        <f>VLOOKUP(tablaguiadevolucion[[#This Row],[Artículo]],tablaproductos[],2,FALSE)</f>
        <v>Barandilla Lateral Doble 0,73m</v>
      </c>
      <c r="E96">
        <v>8</v>
      </c>
      <c r="F96" s="8">
        <f>VLOOKUP(tablaguiadevolucion[[#This Row],[Artículo]],tablaproductos[],3,FALSE)</f>
        <v>2800</v>
      </c>
      <c r="G96">
        <v>6</v>
      </c>
      <c r="H96" s="8">
        <f>tablaguiadevolucion[[#This Row],[Cantidad]]*tablaguiadevolucion[[#This Row],[valorxdia]]*tablaguiadevolucion[[#This Row],[Días Reales]]</f>
        <v>134400</v>
      </c>
      <c r="I9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96" s="11">
        <f>ROUND(tablaguiadevolucion[[#This Row],[valor sin descuengto]]*tablaguiadevolucion[[#This Row],[% descuento]],0)</f>
        <v>20160</v>
      </c>
      <c r="K96" s="11">
        <f>tablaguiadevolucion[[#This Row],[valor sin descuengto]]-tablaguiadevolucion[[#This Row],[valor del descuento]]</f>
        <v>114240</v>
      </c>
      <c r="L96">
        <v>7</v>
      </c>
      <c r="M96">
        <v>0</v>
      </c>
      <c r="N96" s="8">
        <f>tablaguiadevolucion[[#This Row],[Irreparables]]*VLOOKUP(tablaguiadevolucion[[#This Row],[Artículo]],tablaproductos[],7,FALSE)</f>
        <v>0</v>
      </c>
      <c r="O96">
        <v>1</v>
      </c>
      <c r="P96">
        <f>tablaguiadevolucion[[#This Row],[Reparables]]*VLOOKUP(tablaguiadevolucion[[#This Row],[Artículo]],tablaproductos[],6,FALSE)</f>
        <v>2044</v>
      </c>
      <c r="Q96" s="8">
        <f>tablaguiadevolucion[[#This Row],[valor a cobrar x dia ]]+tablaguiadevolucion[[#This Row],[valor x reposicion]]+tablaguiadevolucion[[#This Row],[valor x reparacion]]</f>
        <v>116284</v>
      </c>
      <c r="R96" s="8">
        <f>tablaguiadevolucion[[#This Row],[total a pagar]]-S96</f>
        <v>18566</v>
      </c>
      <c r="S96" s="8">
        <f>ROUND(tablaguiadevolucion[[#This Row],[total a pagar]]/1.19,0)</f>
        <v>97718</v>
      </c>
    </row>
    <row r="97" spans="1:19" x14ac:dyDescent="0.25">
      <c r="A97">
        <v>31111</v>
      </c>
      <c r="B97">
        <v>1207</v>
      </c>
      <c r="C97">
        <v>18</v>
      </c>
      <c r="D97" t="str">
        <f>VLOOKUP(tablaguiadevolucion[[#This Row],[Artículo]],tablaproductos[],2,FALSE)</f>
        <v>Rodapie Lateral 0,73m Blitz</v>
      </c>
      <c r="E97">
        <v>6</v>
      </c>
      <c r="F97" s="8">
        <f>VLOOKUP(tablaguiadevolucion[[#This Row],[Artículo]],tablaproductos[],3,FALSE)</f>
        <v>1000</v>
      </c>
      <c r="G97">
        <v>12</v>
      </c>
      <c r="H97" s="8">
        <f>tablaguiadevolucion[[#This Row],[Cantidad]]*tablaguiadevolucion[[#This Row],[valorxdia]]*tablaguiadevolucion[[#This Row],[Días Reales]]</f>
        <v>72000</v>
      </c>
      <c r="I9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97" s="11">
        <f>ROUND(tablaguiadevolucion[[#This Row],[valor sin descuengto]]*tablaguiadevolucion[[#This Row],[% descuento]],0)</f>
        <v>16560</v>
      </c>
      <c r="K97" s="11">
        <f>tablaguiadevolucion[[#This Row],[valor sin descuengto]]-tablaguiadevolucion[[#This Row],[valor del descuento]]</f>
        <v>55440</v>
      </c>
      <c r="L97">
        <v>5</v>
      </c>
      <c r="M97">
        <v>1</v>
      </c>
      <c r="N97" s="8">
        <f>tablaguiadevolucion[[#This Row],[Irreparables]]*VLOOKUP(tablaguiadevolucion[[#This Row],[Artículo]],tablaproductos[],7,FALSE)</f>
        <v>23000</v>
      </c>
      <c r="O97">
        <v>0</v>
      </c>
      <c r="P97">
        <f>tablaguiadevolucion[[#This Row],[Reparables]]*VLOOKUP(tablaguiadevolucion[[#This Row],[Artículo]],tablaproductos[],6,FALSE)</f>
        <v>0</v>
      </c>
      <c r="Q97" s="8">
        <f>tablaguiadevolucion[[#This Row],[valor a cobrar x dia ]]+tablaguiadevolucion[[#This Row],[valor x reposicion]]+tablaguiadevolucion[[#This Row],[valor x reparacion]]</f>
        <v>78440</v>
      </c>
      <c r="R97" s="8">
        <f>tablaguiadevolucion[[#This Row],[total a pagar]]-S97</f>
        <v>12524</v>
      </c>
      <c r="S97" s="8">
        <f>ROUND(tablaguiadevolucion[[#This Row],[total a pagar]]/1.19,0)</f>
        <v>65916</v>
      </c>
    </row>
    <row r="98" spans="1:19" x14ac:dyDescent="0.25">
      <c r="A98">
        <v>31111</v>
      </c>
      <c r="B98">
        <v>1208</v>
      </c>
      <c r="C98">
        <v>10</v>
      </c>
      <c r="D98" t="str">
        <f>VLOOKUP(tablaguiadevolucion[[#This Row],[Artículo]],tablaproductos[],2,FALSE)</f>
        <v>Marco EuroBlitz 2,00m + 0,73m</v>
      </c>
      <c r="E98">
        <v>2</v>
      </c>
      <c r="F98" s="8">
        <f>VLOOKUP(tablaguiadevolucion[[#This Row],[Artículo]],tablaproductos[],3,FALSE)</f>
        <v>6600</v>
      </c>
      <c r="G98">
        <v>9</v>
      </c>
      <c r="H98" s="8">
        <f>tablaguiadevolucion[[#This Row],[Cantidad]]*tablaguiadevolucion[[#This Row],[valorxdia]]*tablaguiadevolucion[[#This Row],[Días Reales]]</f>
        <v>118800</v>
      </c>
      <c r="I9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98" s="11">
        <f>ROUND(tablaguiadevolucion[[#This Row],[valor sin descuengto]]*tablaguiadevolucion[[#This Row],[% descuento]],0)</f>
        <v>17820</v>
      </c>
      <c r="K98" s="11">
        <f>tablaguiadevolucion[[#This Row],[valor sin descuengto]]-tablaguiadevolucion[[#This Row],[valor del descuento]]</f>
        <v>100980</v>
      </c>
      <c r="L98">
        <v>1</v>
      </c>
      <c r="M98">
        <v>0</v>
      </c>
      <c r="N98" s="8">
        <f>tablaguiadevolucion[[#This Row],[Irreparables]]*VLOOKUP(tablaguiadevolucion[[#This Row],[Artículo]],tablaproductos[],7,FALSE)</f>
        <v>0</v>
      </c>
      <c r="O98">
        <v>1</v>
      </c>
      <c r="P98">
        <f>tablaguiadevolucion[[#This Row],[Reparables]]*VLOOKUP(tablaguiadevolucion[[#This Row],[Artículo]],tablaproductos[],6,FALSE)</f>
        <v>3696.0000000000005</v>
      </c>
      <c r="Q98" s="8">
        <f>tablaguiadevolucion[[#This Row],[valor a cobrar x dia ]]+tablaguiadevolucion[[#This Row],[valor x reposicion]]+tablaguiadevolucion[[#This Row],[valor x reparacion]]</f>
        <v>104676</v>
      </c>
      <c r="R98" s="8">
        <f>tablaguiadevolucion[[#This Row],[total a pagar]]-S98</f>
        <v>16713</v>
      </c>
      <c r="S98" s="8">
        <f>ROUND(tablaguiadevolucion[[#This Row],[total a pagar]]/1.19,0)</f>
        <v>87963</v>
      </c>
    </row>
    <row r="99" spans="1:19" x14ac:dyDescent="0.25">
      <c r="A99">
        <v>31111</v>
      </c>
      <c r="B99">
        <v>1209</v>
      </c>
      <c r="C99">
        <v>5</v>
      </c>
      <c r="D99" t="str">
        <f>VLOOKUP(tablaguiadevolucion[[#This Row],[Artículo]],tablaproductos[],2,FALSE)</f>
        <v>Barandilla Lateral Doble 0,73m</v>
      </c>
      <c r="E99">
        <v>7</v>
      </c>
      <c r="F99" s="8">
        <f>VLOOKUP(tablaguiadevolucion[[#This Row],[Artículo]],tablaproductos[],3,FALSE)</f>
        <v>2800</v>
      </c>
      <c r="G99">
        <v>5</v>
      </c>
      <c r="H99" s="8">
        <f>tablaguiadevolucion[[#This Row],[Cantidad]]*tablaguiadevolucion[[#This Row],[valorxdia]]*tablaguiadevolucion[[#This Row],[Días Reales]]</f>
        <v>98000</v>
      </c>
      <c r="I9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99" s="11">
        <f>ROUND(tablaguiadevolucion[[#This Row],[valor sin descuengto]]*tablaguiadevolucion[[#This Row],[% descuento]],0)</f>
        <v>14700</v>
      </c>
      <c r="K99" s="11">
        <f>tablaguiadevolucion[[#This Row],[valor sin descuengto]]-tablaguiadevolucion[[#This Row],[valor del descuento]]</f>
        <v>83300</v>
      </c>
      <c r="L99">
        <v>6</v>
      </c>
      <c r="M99">
        <v>1</v>
      </c>
      <c r="N99" s="8">
        <f>tablaguiadevolucion[[#This Row],[Irreparables]]*VLOOKUP(tablaguiadevolucion[[#This Row],[Artículo]],tablaproductos[],7,FALSE)</f>
        <v>42000</v>
      </c>
      <c r="O99">
        <v>0</v>
      </c>
      <c r="P99">
        <f>tablaguiadevolucion[[#This Row],[Reparables]]*VLOOKUP(tablaguiadevolucion[[#This Row],[Artículo]],tablaproductos[],6,FALSE)</f>
        <v>0</v>
      </c>
      <c r="Q99" s="8">
        <f>tablaguiadevolucion[[#This Row],[valor a cobrar x dia ]]+tablaguiadevolucion[[#This Row],[valor x reposicion]]+tablaguiadevolucion[[#This Row],[valor x reparacion]]</f>
        <v>125300</v>
      </c>
      <c r="R99" s="8">
        <f>tablaguiadevolucion[[#This Row],[total a pagar]]-S99</f>
        <v>20006</v>
      </c>
      <c r="S99" s="8">
        <f>ROUND(tablaguiadevolucion[[#This Row],[total a pagar]]/1.19,0)</f>
        <v>105294</v>
      </c>
    </row>
    <row r="100" spans="1:19" x14ac:dyDescent="0.25">
      <c r="A100">
        <v>31111</v>
      </c>
      <c r="B100">
        <v>1210</v>
      </c>
      <c r="C100">
        <v>8</v>
      </c>
      <c r="D100" t="str">
        <f>VLOOKUP(tablaguiadevolucion[[#This Row],[Artículo]],tablaproductos[],2,FALSE)</f>
        <v>Diagonal 2,57m Blitz</v>
      </c>
      <c r="E100">
        <v>3</v>
      </c>
      <c r="F100" s="8">
        <f>VLOOKUP(tablaguiadevolucion[[#This Row],[Artículo]],tablaproductos[],3,FALSE)</f>
        <v>2900</v>
      </c>
      <c r="G100">
        <v>7</v>
      </c>
      <c r="H100" s="8">
        <f>tablaguiadevolucion[[#This Row],[Cantidad]]*tablaguiadevolucion[[#This Row],[valorxdia]]*tablaguiadevolucion[[#This Row],[Días Reales]]</f>
        <v>60900</v>
      </c>
      <c r="I10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00" s="11">
        <f>ROUND(tablaguiadevolucion[[#This Row],[valor sin descuengto]]*tablaguiadevolucion[[#This Row],[% descuento]],0)</f>
        <v>9135</v>
      </c>
      <c r="K100" s="11">
        <f>tablaguiadevolucion[[#This Row],[valor sin descuengto]]-tablaguiadevolucion[[#This Row],[valor del descuento]]</f>
        <v>51765</v>
      </c>
      <c r="L100">
        <v>2</v>
      </c>
      <c r="M100">
        <v>0</v>
      </c>
      <c r="N100" s="8">
        <f>tablaguiadevolucion[[#This Row],[Irreparables]]*VLOOKUP(tablaguiadevolucion[[#This Row],[Artículo]],tablaproductos[],7,FALSE)</f>
        <v>0</v>
      </c>
      <c r="O100">
        <v>1</v>
      </c>
      <c r="P100">
        <f>tablaguiadevolucion[[#This Row],[Reparables]]*VLOOKUP(tablaguiadevolucion[[#This Row],[Artículo]],tablaproductos[],6,FALSE)</f>
        <v>2000.9999999999998</v>
      </c>
      <c r="Q100" s="8">
        <f>tablaguiadevolucion[[#This Row],[valor a cobrar x dia ]]+tablaguiadevolucion[[#This Row],[valor x reposicion]]+tablaguiadevolucion[[#This Row],[valor x reparacion]]</f>
        <v>53766</v>
      </c>
      <c r="R100" s="8">
        <f>tablaguiadevolucion[[#This Row],[total a pagar]]-S100</f>
        <v>8584</v>
      </c>
      <c r="S100" s="8">
        <f>ROUND(tablaguiadevolucion[[#This Row],[total a pagar]]/1.19,0)</f>
        <v>45182</v>
      </c>
    </row>
    <row r="101" spans="1:19" x14ac:dyDescent="0.25">
      <c r="A101">
        <v>31111</v>
      </c>
      <c r="B101">
        <v>1210</v>
      </c>
      <c r="C101">
        <v>1</v>
      </c>
      <c r="D101" t="str">
        <f>VLOOKUP(tablaguiadevolucion[[#This Row],[Artículo]],tablaproductos[],2,FALSE)</f>
        <v>Alzaprimas</v>
      </c>
      <c r="E101">
        <v>3</v>
      </c>
      <c r="F101" s="8">
        <f>VLOOKUP(tablaguiadevolucion[[#This Row],[Artículo]],tablaproductos[],3,FALSE)</f>
        <v>2000</v>
      </c>
      <c r="G101">
        <v>14</v>
      </c>
      <c r="H101" s="8">
        <f>tablaguiadevolucion[[#This Row],[Cantidad]]*tablaguiadevolucion[[#This Row],[valorxdia]]*tablaguiadevolucion[[#This Row],[Días Reales]]</f>
        <v>84000</v>
      </c>
      <c r="I10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01" s="11">
        <f>ROUND(tablaguiadevolucion[[#This Row],[valor sin descuengto]]*tablaguiadevolucion[[#This Row],[% descuento]],0)</f>
        <v>19320</v>
      </c>
      <c r="K101" s="11">
        <f>tablaguiadevolucion[[#This Row],[valor sin descuengto]]-tablaguiadevolucion[[#This Row],[valor del descuento]]</f>
        <v>64680</v>
      </c>
      <c r="L101">
        <v>2</v>
      </c>
      <c r="M101">
        <v>1</v>
      </c>
      <c r="N101" s="8">
        <f>tablaguiadevolucion[[#This Row],[Irreparables]]*VLOOKUP(tablaguiadevolucion[[#This Row],[Artículo]],tablaproductos[],7,FALSE)</f>
        <v>40000</v>
      </c>
      <c r="O101">
        <v>0</v>
      </c>
      <c r="P101">
        <f>tablaguiadevolucion[[#This Row],[Reparables]]*VLOOKUP(tablaguiadevolucion[[#This Row],[Artículo]],tablaproductos[],6,FALSE)</f>
        <v>0</v>
      </c>
      <c r="Q101" s="8">
        <f>tablaguiadevolucion[[#This Row],[valor a cobrar x dia ]]+tablaguiadevolucion[[#This Row],[valor x reposicion]]+tablaguiadevolucion[[#This Row],[valor x reparacion]]</f>
        <v>104680</v>
      </c>
      <c r="R101" s="8">
        <f>tablaguiadevolucion[[#This Row],[total a pagar]]-S101</f>
        <v>16714</v>
      </c>
      <c r="S101" s="8">
        <f>ROUND(tablaguiadevolucion[[#This Row],[total a pagar]]/1.19,0)</f>
        <v>87966</v>
      </c>
    </row>
    <row r="102" spans="1:19" x14ac:dyDescent="0.25">
      <c r="A102">
        <v>31111</v>
      </c>
      <c r="B102">
        <v>1212</v>
      </c>
      <c r="C102">
        <v>18</v>
      </c>
      <c r="D102" t="str">
        <f>VLOOKUP(tablaguiadevolucion[[#This Row],[Artículo]],tablaproductos[],2,FALSE)</f>
        <v>Rodapie Lateral 0,73m Blitz</v>
      </c>
      <c r="E102">
        <v>6</v>
      </c>
      <c r="F102" s="8">
        <f>VLOOKUP(tablaguiadevolucion[[#This Row],[Artículo]],tablaproductos[],3,FALSE)</f>
        <v>1000</v>
      </c>
      <c r="G102">
        <v>3</v>
      </c>
      <c r="H102" s="8">
        <f>tablaguiadevolucion[[#This Row],[Cantidad]]*tablaguiadevolucion[[#This Row],[valorxdia]]*tablaguiadevolucion[[#This Row],[Días Reales]]</f>
        <v>18000</v>
      </c>
      <c r="I10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102" s="11">
        <f>ROUND(tablaguiadevolucion[[#This Row],[valor sin descuengto]]*tablaguiadevolucion[[#This Row],[% descuento]],0)</f>
        <v>0</v>
      </c>
      <c r="K102" s="11">
        <f>tablaguiadevolucion[[#This Row],[valor sin descuengto]]-tablaguiadevolucion[[#This Row],[valor del descuento]]</f>
        <v>18000</v>
      </c>
      <c r="L102">
        <v>5</v>
      </c>
      <c r="M102">
        <v>0</v>
      </c>
      <c r="N102" s="8">
        <f>tablaguiadevolucion[[#This Row],[Irreparables]]*VLOOKUP(tablaguiadevolucion[[#This Row],[Artículo]],tablaproductos[],7,FALSE)</f>
        <v>0</v>
      </c>
      <c r="O102">
        <v>1</v>
      </c>
      <c r="P102">
        <f>tablaguiadevolucion[[#This Row],[Reparables]]*VLOOKUP(tablaguiadevolucion[[#This Row],[Artículo]],tablaproductos[],6,FALSE)</f>
        <v>730</v>
      </c>
      <c r="Q102" s="8">
        <f>tablaguiadevolucion[[#This Row],[valor a cobrar x dia ]]+tablaguiadevolucion[[#This Row],[valor x reposicion]]+tablaguiadevolucion[[#This Row],[valor x reparacion]]</f>
        <v>18730</v>
      </c>
      <c r="R102" s="8">
        <f>tablaguiadevolucion[[#This Row],[total a pagar]]-S102</f>
        <v>2991</v>
      </c>
      <c r="S102" s="8">
        <f>ROUND(tablaguiadevolucion[[#This Row],[total a pagar]]/1.19,0)</f>
        <v>15739</v>
      </c>
    </row>
    <row r="103" spans="1:19" x14ac:dyDescent="0.25">
      <c r="A103">
        <v>31111</v>
      </c>
      <c r="B103">
        <v>1214</v>
      </c>
      <c r="C103">
        <v>4</v>
      </c>
      <c r="D103" t="str">
        <f>VLOOKUP(tablaguiadevolucion[[#This Row],[Artículo]],tablaproductos[],2,FALSE)</f>
        <v>Andamios Layher-Multidireccional</v>
      </c>
      <c r="E103">
        <v>9</v>
      </c>
      <c r="F103" s="8">
        <f>VLOOKUP(tablaguiadevolucion[[#This Row],[Artículo]],tablaproductos[],3,FALSE)</f>
        <v>11000</v>
      </c>
      <c r="G103">
        <v>13</v>
      </c>
      <c r="H103" s="8">
        <f>tablaguiadevolucion[[#This Row],[Cantidad]]*tablaguiadevolucion[[#This Row],[valorxdia]]*tablaguiadevolucion[[#This Row],[Días Reales]]</f>
        <v>1287000</v>
      </c>
      <c r="I10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03" s="11">
        <f>ROUND(tablaguiadevolucion[[#This Row],[valor sin descuengto]]*tablaguiadevolucion[[#This Row],[% descuento]],0)</f>
        <v>296010</v>
      </c>
      <c r="K103" s="11">
        <f>tablaguiadevolucion[[#This Row],[valor sin descuengto]]-tablaguiadevolucion[[#This Row],[valor del descuento]]</f>
        <v>990990</v>
      </c>
      <c r="L103">
        <v>7</v>
      </c>
      <c r="M103">
        <v>2</v>
      </c>
      <c r="N103" s="8">
        <f>tablaguiadevolucion[[#This Row],[Irreparables]]*VLOOKUP(tablaguiadevolucion[[#This Row],[Artículo]],tablaproductos[],7,FALSE)</f>
        <v>1430000</v>
      </c>
      <c r="O103">
        <v>0</v>
      </c>
      <c r="P103">
        <f>tablaguiadevolucion[[#This Row],[Reparables]]*VLOOKUP(tablaguiadevolucion[[#This Row],[Artículo]],tablaproductos[],6,FALSE)</f>
        <v>0</v>
      </c>
      <c r="Q103" s="8">
        <f>tablaguiadevolucion[[#This Row],[valor a cobrar x dia ]]+tablaguiadevolucion[[#This Row],[valor x reposicion]]+tablaguiadevolucion[[#This Row],[valor x reparacion]]</f>
        <v>2420990</v>
      </c>
      <c r="R103" s="8">
        <f>tablaguiadevolucion[[#This Row],[total a pagar]]-S103</f>
        <v>386545</v>
      </c>
      <c r="S103" s="8">
        <f>ROUND(tablaguiadevolucion[[#This Row],[total a pagar]]/1.19,0)</f>
        <v>2034445</v>
      </c>
    </row>
    <row r="104" spans="1:19" x14ac:dyDescent="0.25">
      <c r="A104">
        <v>31111</v>
      </c>
      <c r="B104">
        <v>1217</v>
      </c>
      <c r="C104">
        <v>2</v>
      </c>
      <c r="D104" t="str">
        <f>VLOOKUP(tablaguiadevolucion[[#This Row],[Artículo]],tablaproductos[],2,FALSE)</f>
        <v>Andamio Estándar</v>
      </c>
      <c r="E104">
        <v>9</v>
      </c>
      <c r="F104" s="8">
        <f>VLOOKUP(tablaguiadevolucion[[#This Row],[Artículo]],tablaproductos[],3,FALSE)</f>
        <v>7500</v>
      </c>
      <c r="G104">
        <v>14</v>
      </c>
      <c r="H104" s="8">
        <f>tablaguiadevolucion[[#This Row],[Cantidad]]*tablaguiadevolucion[[#This Row],[valorxdia]]*tablaguiadevolucion[[#This Row],[Días Reales]]</f>
        <v>945000</v>
      </c>
      <c r="I10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04" s="11">
        <f>ROUND(tablaguiadevolucion[[#This Row],[valor sin descuengto]]*tablaguiadevolucion[[#This Row],[% descuento]],0)</f>
        <v>217350</v>
      </c>
      <c r="K104" s="11">
        <f>tablaguiadevolucion[[#This Row],[valor sin descuengto]]-tablaguiadevolucion[[#This Row],[valor del descuento]]</f>
        <v>727650</v>
      </c>
      <c r="L104">
        <v>8</v>
      </c>
      <c r="M104">
        <v>0</v>
      </c>
      <c r="N104" s="8">
        <f>tablaguiadevolucion[[#This Row],[Irreparables]]*VLOOKUP(tablaguiadevolucion[[#This Row],[Artículo]],tablaproductos[],7,FALSE)</f>
        <v>0</v>
      </c>
      <c r="O104">
        <v>1</v>
      </c>
      <c r="P104">
        <f>tablaguiadevolucion[[#This Row],[Reparables]]*VLOOKUP(tablaguiadevolucion[[#This Row],[Artículo]],tablaproductos[],6,FALSE)</f>
        <v>4125</v>
      </c>
      <c r="Q104" s="8">
        <f>tablaguiadevolucion[[#This Row],[valor a cobrar x dia ]]+tablaguiadevolucion[[#This Row],[valor x reposicion]]+tablaguiadevolucion[[#This Row],[valor x reparacion]]</f>
        <v>731775</v>
      </c>
      <c r="R104" s="8">
        <f>tablaguiadevolucion[[#This Row],[total a pagar]]-S104</f>
        <v>116838</v>
      </c>
      <c r="S104" s="8">
        <f>ROUND(tablaguiadevolucion[[#This Row],[total a pagar]]/1.19,0)</f>
        <v>614937</v>
      </c>
    </row>
    <row r="105" spans="1:19" x14ac:dyDescent="0.25">
      <c r="A105">
        <v>31111</v>
      </c>
      <c r="B105">
        <v>1218</v>
      </c>
      <c r="C105">
        <v>1</v>
      </c>
      <c r="D105" t="str">
        <f>VLOOKUP(tablaguiadevolucion[[#This Row],[Artículo]],tablaproductos[],2,FALSE)</f>
        <v>Alzaprimas</v>
      </c>
      <c r="E105">
        <v>10</v>
      </c>
      <c r="F105" s="8">
        <f>VLOOKUP(tablaguiadevolucion[[#This Row],[Artículo]],tablaproductos[],3,FALSE)</f>
        <v>2000</v>
      </c>
      <c r="G105">
        <v>10</v>
      </c>
      <c r="H105" s="8">
        <f>tablaguiadevolucion[[#This Row],[Cantidad]]*tablaguiadevolucion[[#This Row],[valorxdia]]*tablaguiadevolucion[[#This Row],[Días Reales]]</f>
        <v>200000</v>
      </c>
      <c r="I10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05" s="11">
        <f>ROUND(tablaguiadevolucion[[#This Row],[valor sin descuengto]]*tablaguiadevolucion[[#This Row],[% descuento]],0)</f>
        <v>46000</v>
      </c>
      <c r="K105" s="11">
        <f>tablaguiadevolucion[[#This Row],[valor sin descuengto]]-tablaguiadevolucion[[#This Row],[valor del descuento]]</f>
        <v>154000</v>
      </c>
      <c r="L105">
        <v>8</v>
      </c>
      <c r="M105">
        <v>2</v>
      </c>
      <c r="N105" s="8">
        <f>tablaguiadevolucion[[#This Row],[Irreparables]]*VLOOKUP(tablaguiadevolucion[[#This Row],[Artículo]],tablaproductos[],7,FALSE)</f>
        <v>80000</v>
      </c>
      <c r="O105">
        <v>0</v>
      </c>
      <c r="P105">
        <f>tablaguiadevolucion[[#This Row],[Reparables]]*VLOOKUP(tablaguiadevolucion[[#This Row],[Artículo]],tablaproductos[],6,FALSE)</f>
        <v>0</v>
      </c>
      <c r="Q105" s="8">
        <f>tablaguiadevolucion[[#This Row],[valor a cobrar x dia ]]+tablaguiadevolucion[[#This Row],[valor x reposicion]]+tablaguiadevolucion[[#This Row],[valor x reparacion]]</f>
        <v>234000</v>
      </c>
      <c r="R105" s="8">
        <f>tablaguiadevolucion[[#This Row],[total a pagar]]-S105</f>
        <v>37361</v>
      </c>
      <c r="S105" s="8">
        <f>ROUND(tablaguiadevolucion[[#This Row],[total a pagar]]/1.19,0)</f>
        <v>196639</v>
      </c>
    </row>
    <row r="106" spans="1:19" x14ac:dyDescent="0.25">
      <c r="A106">
        <v>31112</v>
      </c>
      <c r="B106">
        <v>1200</v>
      </c>
      <c r="C106">
        <v>12</v>
      </c>
      <c r="D106" t="str">
        <f>VLOOKUP(tablaguiadevolucion[[#This Row],[Artículo]],tablaproductos[],2,FALSE)</f>
        <v>Plataforma de acero 0,32m x 0,73m</v>
      </c>
      <c r="E106">
        <v>2</v>
      </c>
      <c r="F106" s="8">
        <f>VLOOKUP(tablaguiadevolucion[[#This Row],[Artículo]],tablaproductos[],3,FALSE)</f>
        <v>5400</v>
      </c>
      <c r="G106">
        <v>3</v>
      </c>
      <c r="H106" s="8">
        <f>tablaguiadevolucion[[#This Row],[Cantidad]]*tablaguiadevolucion[[#This Row],[valorxdia]]*tablaguiadevolucion[[#This Row],[Días Reales]]</f>
        <v>32400</v>
      </c>
      <c r="I10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106" s="11">
        <f>ROUND(tablaguiadevolucion[[#This Row],[valor sin descuengto]]*tablaguiadevolucion[[#This Row],[% descuento]],0)</f>
        <v>0</v>
      </c>
      <c r="K106" s="11">
        <f>tablaguiadevolucion[[#This Row],[valor sin descuengto]]-tablaguiadevolucion[[#This Row],[valor del descuento]]</f>
        <v>32400</v>
      </c>
      <c r="L106">
        <v>1</v>
      </c>
      <c r="M106">
        <v>0</v>
      </c>
      <c r="N106" s="8">
        <f>tablaguiadevolucion[[#This Row],[Irreparables]]*VLOOKUP(tablaguiadevolucion[[#This Row],[Artículo]],tablaproductos[],7,FALSE)</f>
        <v>0</v>
      </c>
      <c r="O106">
        <v>1</v>
      </c>
      <c r="P106">
        <f>tablaguiadevolucion[[#This Row],[Reparables]]*VLOOKUP(tablaguiadevolucion[[#This Row],[Artículo]],tablaproductos[],6,FALSE)</f>
        <v>3510</v>
      </c>
      <c r="Q106" s="8">
        <f>tablaguiadevolucion[[#This Row],[valor a cobrar x dia ]]+tablaguiadevolucion[[#This Row],[valor x reposicion]]+tablaguiadevolucion[[#This Row],[valor x reparacion]]</f>
        <v>35910</v>
      </c>
      <c r="R106" s="8">
        <f>tablaguiadevolucion[[#This Row],[total a pagar]]-S106</f>
        <v>5734</v>
      </c>
      <c r="S106" s="8">
        <f>ROUND(tablaguiadevolucion[[#This Row],[total a pagar]]/1.19,0)</f>
        <v>30176</v>
      </c>
    </row>
    <row r="107" spans="1:19" x14ac:dyDescent="0.25">
      <c r="A107">
        <v>31112</v>
      </c>
      <c r="B107">
        <v>1201</v>
      </c>
      <c r="C107">
        <v>1</v>
      </c>
      <c r="D107" t="str">
        <f>VLOOKUP(tablaguiadevolucion[[#This Row],[Artículo]],tablaproductos[],2,FALSE)</f>
        <v>Alzaprimas</v>
      </c>
      <c r="E107">
        <v>4</v>
      </c>
      <c r="F107" s="8">
        <f>VLOOKUP(tablaguiadevolucion[[#This Row],[Artículo]],tablaproductos[],3,FALSE)</f>
        <v>2000</v>
      </c>
      <c r="G107">
        <v>11</v>
      </c>
      <c r="H107" s="8">
        <f>tablaguiadevolucion[[#This Row],[Cantidad]]*tablaguiadevolucion[[#This Row],[valorxdia]]*tablaguiadevolucion[[#This Row],[Días Reales]]</f>
        <v>88000</v>
      </c>
      <c r="I10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07" s="11">
        <f>ROUND(tablaguiadevolucion[[#This Row],[valor sin descuengto]]*tablaguiadevolucion[[#This Row],[% descuento]],0)</f>
        <v>20240</v>
      </c>
      <c r="K107" s="11">
        <f>tablaguiadevolucion[[#This Row],[valor sin descuengto]]-tablaguiadevolucion[[#This Row],[valor del descuento]]</f>
        <v>67760</v>
      </c>
      <c r="L107">
        <v>3</v>
      </c>
      <c r="M107">
        <v>0</v>
      </c>
      <c r="N107" s="8">
        <f>tablaguiadevolucion[[#This Row],[Irreparables]]*VLOOKUP(tablaguiadevolucion[[#This Row],[Artículo]],tablaproductos[],7,FALSE)</f>
        <v>0</v>
      </c>
      <c r="O107">
        <v>1</v>
      </c>
      <c r="P107">
        <f>tablaguiadevolucion[[#This Row],[Reparables]]*VLOOKUP(tablaguiadevolucion[[#This Row],[Artículo]],tablaproductos[],6,FALSE)</f>
        <v>1080</v>
      </c>
      <c r="Q107" s="8">
        <f>tablaguiadevolucion[[#This Row],[valor a cobrar x dia ]]+tablaguiadevolucion[[#This Row],[valor x reposicion]]+tablaguiadevolucion[[#This Row],[valor x reparacion]]</f>
        <v>68840</v>
      </c>
      <c r="R107" s="8">
        <f>tablaguiadevolucion[[#This Row],[total a pagar]]-S107</f>
        <v>10991</v>
      </c>
      <c r="S107" s="8">
        <f>ROUND(tablaguiadevolucion[[#This Row],[total a pagar]]/1.19,0)</f>
        <v>57849</v>
      </c>
    </row>
    <row r="108" spans="1:19" x14ac:dyDescent="0.25">
      <c r="A108">
        <v>31112</v>
      </c>
      <c r="B108">
        <v>1201</v>
      </c>
      <c r="C108">
        <v>16</v>
      </c>
      <c r="D108" t="str">
        <f>VLOOKUP(tablaguiadevolucion[[#This Row],[Artículo]],tablaproductos[],2,FALSE)</f>
        <v>Rodapie 2,57m</v>
      </c>
      <c r="E108">
        <v>4</v>
      </c>
      <c r="F108" s="8">
        <f>VLOOKUP(tablaguiadevolucion[[#This Row],[Artículo]],tablaproductos[],3,FALSE)</f>
        <v>1600</v>
      </c>
      <c r="G108">
        <v>15</v>
      </c>
      <c r="H108" s="8">
        <f>tablaguiadevolucion[[#This Row],[Cantidad]]*tablaguiadevolucion[[#This Row],[valorxdia]]*tablaguiadevolucion[[#This Row],[Días Reales]]</f>
        <v>96000</v>
      </c>
      <c r="I10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08" s="11">
        <f>ROUND(tablaguiadevolucion[[#This Row],[valor sin descuengto]]*tablaguiadevolucion[[#This Row],[% descuento]],0)</f>
        <v>22080</v>
      </c>
      <c r="K108" s="11">
        <f>tablaguiadevolucion[[#This Row],[valor sin descuengto]]-tablaguiadevolucion[[#This Row],[valor del descuento]]</f>
        <v>73920</v>
      </c>
      <c r="L108">
        <v>4</v>
      </c>
      <c r="M108">
        <v>0</v>
      </c>
      <c r="N108" s="8">
        <f>tablaguiadevolucion[[#This Row],[Irreparables]]*VLOOKUP(tablaguiadevolucion[[#This Row],[Artículo]],tablaproductos[],7,FALSE)</f>
        <v>0</v>
      </c>
      <c r="O108">
        <v>0</v>
      </c>
      <c r="P108">
        <f>tablaguiadevolucion[[#This Row],[Reparables]]*VLOOKUP(tablaguiadevolucion[[#This Row],[Artículo]],tablaproductos[],6,FALSE)</f>
        <v>0</v>
      </c>
      <c r="Q108" s="8">
        <f>tablaguiadevolucion[[#This Row],[valor a cobrar x dia ]]+tablaguiadevolucion[[#This Row],[valor x reposicion]]+tablaguiadevolucion[[#This Row],[valor x reparacion]]</f>
        <v>73920</v>
      </c>
      <c r="R108" s="8">
        <f>tablaguiadevolucion[[#This Row],[total a pagar]]-S108</f>
        <v>11802</v>
      </c>
      <c r="S108" s="8">
        <f>ROUND(tablaguiadevolucion[[#This Row],[total a pagar]]/1.19,0)</f>
        <v>62118</v>
      </c>
    </row>
    <row r="109" spans="1:19" x14ac:dyDescent="0.25">
      <c r="A109">
        <v>31112</v>
      </c>
      <c r="B109">
        <v>1202</v>
      </c>
      <c r="C109">
        <v>3</v>
      </c>
      <c r="D109" t="str">
        <f>VLOOKUP(tablaguiadevolucion[[#This Row],[Artículo]],tablaproductos[],2,FALSE)</f>
        <v>Andamios Layher-Fachada</v>
      </c>
      <c r="E109">
        <v>7</v>
      </c>
      <c r="F109" s="8">
        <f>VLOOKUP(tablaguiadevolucion[[#This Row],[Artículo]],tablaproductos[],3,FALSE)</f>
        <v>9000</v>
      </c>
      <c r="G109">
        <v>10</v>
      </c>
      <c r="H109" s="8">
        <f>tablaguiadevolucion[[#This Row],[Cantidad]]*tablaguiadevolucion[[#This Row],[valorxdia]]*tablaguiadevolucion[[#This Row],[Días Reales]]</f>
        <v>630000</v>
      </c>
      <c r="I10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09" s="11">
        <f>ROUND(tablaguiadevolucion[[#This Row],[valor sin descuengto]]*tablaguiadevolucion[[#This Row],[% descuento]],0)</f>
        <v>144900</v>
      </c>
      <c r="K109" s="11">
        <f>tablaguiadevolucion[[#This Row],[valor sin descuengto]]-tablaguiadevolucion[[#This Row],[valor del descuento]]</f>
        <v>485100</v>
      </c>
      <c r="L109">
        <v>6</v>
      </c>
      <c r="M109">
        <v>1</v>
      </c>
      <c r="N109" s="8">
        <f>tablaguiadevolucion[[#This Row],[Irreparables]]*VLOOKUP(tablaguiadevolucion[[#This Row],[Artículo]],tablaproductos[],7,FALSE)</f>
        <v>450000</v>
      </c>
      <c r="O109">
        <v>0</v>
      </c>
      <c r="P109">
        <f>tablaguiadevolucion[[#This Row],[Reparables]]*VLOOKUP(tablaguiadevolucion[[#This Row],[Artículo]],tablaproductos[],6,FALSE)</f>
        <v>0</v>
      </c>
      <c r="Q109" s="8">
        <f>tablaguiadevolucion[[#This Row],[valor a cobrar x dia ]]+tablaguiadevolucion[[#This Row],[valor x reposicion]]+tablaguiadevolucion[[#This Row],[valor x reparacion]]</f>
        <v>935100</v>
      </c>
      <c r="R109" s="8">
        <f>tablaguiadevolucion[[#This Row],[total a pagar]]-S109</f>
        <v>149302</v>
      </c>
      <c r="S109" s="8">
        <f>ROUND(tablaguiadevolucion[[#This Row],[total a pagar]]/1.19,0)</f>
        <v>785798</v>
      </c>
    </row>
    <row r="110" spans="1:19" x14ac:dyDescent="0.25">
      <c r="A110">
        <v>31112</v>
      </c>
      <c r="B110">
        <v>1203</v>
      </c>
      <c r="C110">
        <v>5</v>
      </c>
      <c r="D110" t="str">
        <f>VLOOKUP(tablaguiadevolucion[[#This Row],[Artículo]],tablaproductos[],2,FALSE)</f>
        <v>Barandilla Lateral Doble 0,73m</v>
      </c>
      <c r="E110">
        <v>2</v>
      </c>
      <c r="F110" s="8">
        <f>VLOOKUP(tablaguiadevolucion[[#This Row],[Artículo]],tablaproductos[],3,FALSE)</f>
        <v>2800</v>
      </c>
      <c r="G110">
        <v>9</v>
      </c>
      <c r="H110" s="8">
        <f>tablaguiadevolucion[[#This Row],[Cantidad]]*tablaguiadevolucion[[#This Row],[valorxdia]]*tablaguiadevolucion[[#This Row],[Días Reales]]</f>
        <v>50400</v>
      </c>
      <c r="I11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10" s="11">
        <f>ROUND(tablaguiadevolucion[[#This Row],[valor sin descuengto]]*tablaguiadevolucion[[#This Row],[% descuento]],0)</f>
        <v>7560</v>
      </c>
      <c r="K110" s="11">
        <f>tablaguiadevolucion[[#This Row],[valor sin descuengto]]-tablaguiadevolucion[[#This Row],[valor del descuento]]</f>
        <v>42840</v>
      </c>
      <c r="L110">
        <v>1</v>
      </c>
      <c r="M110">
        <v>0</v>
      </c>
      <c r="N110" s="8">
        <f>tablaguiadevolucion[[#This Row],[Irreparables]]*VLOOKUP(tablaguiadevolucion[[#This Row],[Artículo]],tablaproductos[],7,FALSE)</f>
        <v>0</v>
      </c>
      <c r="O110">
        <v>1</v>
      </c>
      <c r="P110">
        <f>tablaguiadevolucion[[#This Row],[Reparables]]*VLOOKUP(tablaguiadevolucion[[#This Row],[Artículo]],tablaproductos[],6,FALSE)</f>
        <v>2044</v>
      </c>
      <c r="Q110" s="8">
        <f>tablaguiadevolucion[[#This Row],[valor a cobrar x dia ]]+tablaguiadevolucion[[#This Row],[valor x reposicion]]+tablaguiadevolucion[[#This Row],[valor x reparacion]]</f>
        <v>44884</v>
      </c>
      <c r="R110" s="8">
        <f>tablaguiadevolucion[[#This Row],[total a pagar]]-S110</f>
        <v>7166</v>
      </c>
      <c r="S110" s="8">
        <f>ROUND(tablaguiadevolucion[[#This Row],[total a pagar]]/1.19,0)</f>
        <v>37718</v>
      </c>
    </row>
    <row r="111" spans="1:19" x14ac:dyDescent="0.25">
      <c r="A111">
        <v>31112</v>
      </c>
      <c r="B111">
        <v>1212</v>
      </c>
      <c r="C111">
        <v>7</v>
      </c>
      <c r="D111" t="str">
        <f>VLOOKUP(tablaguiadevolucion[[#This Row],[Artículo]],tablaproductos[],2,FALSE)</f>
        <v>Base Regulable 0,6m</v>
      </c>
      <c r="E111">
        <v>10</v>
      </c>
      <c r="F111" s="8">
        <f>VLOOKUP(tablaguiadevolucion[[#This Row],[Artículo]],tablaproductos[],3,FALSE)</f>
        <v>1300</v>
      </c>
      <c r="G111">
        <v>13</v>
      </c>
      <c r="H111" s="8">
        <f>tablaguiadevolucion[[#This Row],[Cantidad]]*tablaguiadevolucion[[#This Row],[valorxdia]]*tablaguiadevolucion[[#This Row],[Días Reales]]</f>
        <v>169000</v>
      </c>
      <c r="I11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11" s="11">
        <f>ROUND(tablaguiadevolucion[[#This Row],[valor sin descuengto]]*tablaguiadevolucion[[#This Row],[% descuento]],0)</f>
        <v>38870</v>
      </c>
      <c r="K111" s="11">
        <f>tablaguiadevolucion[[#This Row],[valor sin descuengto]]-tablaguiadevolucion[[#This Row],[valor del descuento]]</f>
        <v>130130</v>
      </c>
      <c r="L111">
        <v>9</v>
      </c>
      <c r="M111">
        <v>1</v>
      </c>
      <c r="N111" s="8">
        <f>tablaguiadevolucion[[#This Row],[Irreparables]]*VLOOKUP(tablaguiadevolucion[[#This Row],[Artículo]],tablaproductos[],7,FALSE)</f>
        <v>58500</v>
      </c>
      <c r="O111">
        <v>0</v>
      </c>
      <c r="P111">
        <f>tablaguiadevolucion[[#This Row],[Reparables]]*VLOOKUP(tablaguiadevolucion[[#This Row],[Artículo]],tablaproductos[],6,FALSE)</f>
        <v>0</v>
      </c>
      <c r="Q111" s="8">
        <f>tablaguiadevolucion[[#This Row],[valor a cobrar x dia ]]+tablaguiadevolucion[[#This Row],[valor x reposicion]]+tablaguiadevolucion[[#This Row],[valor x reparacion]]</f>
        <v>188630</v>
      </c>
      <c r="R111" s="8">
        <f>tablaguiadevolucion[[#This Row],[total a pagar]]-S111</f>
        <v>30117</v>
      </c>
      <c r="S111" s="8">
        <f>ROUND(tablaguiadevolucion[[#This Row],[total a pagar]]/1.19,0)</f>
        <v>158513</v>
      </c>
    </row>
    <row r="112" spans="1:19" x14ac:dyDescent="0.25">
      <c r="A112">
        <v>31112</v>
      </c>
      <c r="B112">
        <v>1217</v>
      </c>
      <c r="C112">
        <v>16</v>
      </c>
      <c r="D112" t="str">
        <f>VLOOKUP(tablaguiadevolucion[[#This Row],[Artículo]],tablaproductos[],2,FALSE)</f>
        <v>Rodapie 2,57m</v>
      </c>
      <c r="E112">
        <v>4</v>
      </c>
      <c r="F112" s="8">
        <f>VLOOKUP(tablaguiadevolucion[[#This Row],[Artículo]],tablaproductos[],3,FALSE)</f>
        <v>1600</v>
      </c>
      <c r="G112">
        <v>5</v>
      </c>
      <c r="H112" s="8">
        <f>tablaguiadevolucion[[#This Row],[Cantidad]]*tablaguiadevolucion[[#This Row],[valorxdia]]*tablaguiadevolucion[[#This Row],[Días Reales]]</f>
        <v>32000</v>
      </c>
      <c r="I11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12" s="11">
        <f>ROUND(tablaguiadevolucion[[#This Row],[valor sin descuengto]]*tablaguiadevolucion[[#This Row],[% descuento]],0)</f>
        <v>4800</v>
      </c>
      <c r="K112" s="11">
        <f>tablaguiadevolucion[[#This Row],[valor sin descuengto]]-tablaguiadevolucion[[#This Row],[valor del descuento]]</f>
        <v>27200</v>
      </c>
      <c r="L112">
        <v>3</v>
      </c>
      <c r="M112">
        <v>0</v>
      </c>
      <c r="N112" s="8">
        <f>tablaguiadevolucion[[#This Row],[Irreparables]]*VLOOKUP(tablaguiadevolucion[[#This Row],[Artículo]],tablaproductos[],7,FALSE)</f>
        <v>0</v>
      </c>
      <c r="O112">
        <v>1</v>
      </c>
      <c r="P112">
        <f>tablaguiadevolucion[[#This Row],[Reparables]]*VLOOKUP(tablaguiadevolucion[[#This Row],[Artículo]],tablaproductos[],6,FALSE)</f>
        <v>1200</v>
      </c>
      <c r="Q112" s="8">
        <f>tablaguiadevolucion[[#This Row],[valor a cobrar x dia ]]+tablaguiadevolucion[[#This Row],[valor x reposicion]]+tablaguiadevolucion[[#This Row],[valor x reparacion]]</f>
        <v>28400</v>
      </c>
      <c r="R112" s="8">
        <f>tablaguiadevolucion[[#This Row],[total a pagar]]-S112</f>
        <v>4534</v>
      </c>
      <c r="S112" s="8">
        <f>ROUND(tablaguiadevolucion[[#This Row],[total a pagar]]/1.19,0)</f>
        <v>23866</v>
      </c>
    </row>
    <row r="113" spans="1:19" x14ac:dyDescent="0.25">
      <c r="A113">
        <v>31112</v>
      </c>
      <c r="B113">
        <v>1217</v>
      </c>
      <c r="C113">
        <v>8</v>
      </c>
      <c r="D113" t="str">
        <f>VLOOKUP(tablaguiadevolucion[[#This Row],[Artículo]],tablaproductos[],2,FALSE)</f>
        <v>Diagonal 2,57m Blitz</v>
      </c>
      <c r="E113">
        <v>7</v>
      </c>
      <c r="F113" s="8">
        <f>VLOOKUP(tablaguiadevolucion[[#This Row],[Artículo]],tablaproductos[],3,FALSE)</f>
        <v>2900</v>
      </c>
      <c r="G113">
        <v>13</v>
      </c>
      <c r="H113" s="8">
        <f>tablaguiadevolucion[[#This Row],[Cantidad]]*tablaguiadevolucion[[#This Row],[valorxdia]]*tablaguiadevolucion[[#This Row],[Días Reales]]</f>
        <v>263900</v>
      </c>
      <c r="I11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13" s="11">
        <f>ROUND(tablaguiadevolucion[[#This Row],[valor sin descuengto]]*tablaguiadevolucion[[#This Row],[% descuento]],0)</f>
        <v>60697</v>
      </c>
      <c r="K113" s="11">
        <f>tablaguiadevolucion[[#This Row],[valor sin descuengto]]-tablaguiadevolucion[[#This Row],[valor del descuento]]</f>
        <v>203203</v>
      </c>
      <c r="L113">
        <v>6</v>
      </c>
      <c r="M113">
        <v>1</v>
      </c>
      <c r="N113" s="8">
        <f>tablaguiadevolucion[[#This Row],[Irreparables]]*VLOOKUP(tablaguiadevolucion[[#This Row],[Artículo]],tablaproductos[],7,FALSE)</f>
        <v>14500</v>
      </c>
      <c r="O113">
        <v>0</v>
      </c>
      <c r="P113">
        <f>tablaguiadevolucion[[#This Row],[Reparables]]*VLOOKUP(tablaguiadevolucion[[#This Row],[Artículo]],tablaproductos[],6,FALSE)</f>
        <v>0</v>
      </c>
      <c r="Q113" s="8">
        <f>tablaguiadevolucion[[#This Row],[valor a cobrar x dia ]]+tablaguiadevolucion[[#This Row],[valor x reposicion]]+tablaguiadevolucion[[#This Row],[valor x reparacion]]</f>
        <v>217703</v>
      </c>
      <c r="R113" s="8">
        <f>tablaguiadevolucion[[#This Row],[total a pagar]]-S113</f>
        <v>34759</v>
      </c>
      <c r="S113" s="8">
        <f>ROUND(tablaguiadevolucion[[#This Row],[total a pagar]]/1.19,0)</f>
        <v>182944</v>
      </c>
    </row>
    <row r="114" spans="1:19" x14ac:dyDescent="0.25">
      <c r="A114">
        <v>31113</v>
      </c>
      <c r="B114">
        <v>1202</v>
      </c>
      <c r="C114">
        <v>3</v>
      </c>
      <c r="D114" t="str">
        <f>VLOOKUP(tablaguiadevolucion[[#This Row],[Artículo]],tablaproductos[],2,FALSE)</f>
        <v>Andamios Layher-Fachada</v>
      </c>
      <c r="E114">
        <v>4</v>
      </c>
      <c r="F114" s="8">
        <f>VLOOKUP(tablaguiadevolucion[[#This Row],[Artículo]],tablaproductos[],3,FALSE)</f>
        <v>9000</v>
      </c>
      <c r="G114">
        <v>6</v>
      </c>
      <c r="H114" s="8">
        <f>tablaguiadevolucion[[#This Row],[Cantidad]]*tablaguiadevolucion[[#This Row],[valorxdia]]*tablaguiadevolucion[[#This Row],[Días Reales]]</f>
        <v>216000</v>
      </c>
      <c r="I11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14" s="11">
        <f>ROUND(tablaguiadevolucion[[#This Row],[valor sin descuengto]]*tablaguiadevolucion[[#This Row],[% descuento]],0)</f>
        <v>32400</v>
      </c>
      <c r="K114" s="11">
        <f>tablaguiadevolucion[[#This Row],[valor sin descuengto]]-tablaguiadevolucion[[#This Row],[valor del descuento]]</f>
        <v>183600</v>
      </c>
      <c r="L114">
        <v>3</v>
      </c>
      <c r="M114">
        <v>0</v>
      </c>
      <c r="N114" s="8">
        <f>tablaguiadevolucion[[#This Row],[Irreparables]]*VLOOKUP(tablaguiadevolucion[[#This Row],[Artículo]],tablaproductos[],7,FALSE)</f>
        <v>0</v>
      </c>
      <c r="O114">
        <v>1</v>
      </c>
      <c r="P114">
        <f>tablaguiadevolucion[[#This Row],[Reparables]]*VLOOKUP(tablaguiadevolucion[[#This Row],[Artículo]],tablaproductos[],6,FALSE)</f>
        <v>5940</v>
      </c>
      <c r="Q114" s="8">
        <f>tablaguiadevolucion[[#This Row],[valor a cobrar x dia ]]+tablaguiadevolucion[[#This Row],[valor x reposicion]]+tablaguiadevolucion[[#This Row],[valor x reparacion]]</f>
        <v>189540</v>
      </c>
      <c r="R114" s="8">
        <f>tablaguiadevolucion[[#This Row],[total a pagar]]-S114</f>
        <v>30263</v>
      </c>
      <c r="S114" s="8">
        <f>ROUND(tablaguiadevolucion[[#This Row],[total a pagar]]/1.19,0)</f>
        <v>159277</v>
      </c>
    </row>
    <row r="115" spans="1:19" x14ac:dyDescent="0.25">
      <c r="A115">
        <v>31113</v>
      </c>
      <c r="B115">
        <v>1203</v>
      </c>
      <c r="C115">
        <v>7</v>
      </c>
      <c r="D115" t="str">
        <f>VLOOKUP(tablaguiadevolucion[[#This Row],[Artículo]],tablaproductos[],2,FALSE)</f>
        <v>Base Regulable 0,6m</v>
      </c>
      <c r="E115">
        <v>8</v>
      </c>
      <c r="F115" s="8">
        <f>VLOOKUP(tablaguiadevolucion[[#This Row],[Artículo]],tablaproductos[],3,FALSE)</f>
        <v>1300</v>
      </c>
      <c r="G115">
        <v>8</v>
      </c>
      <c r="H115" s="8">
        <f>tablaguiadevolucion[[#This Row],[Cantidad]]*tablaguiadevolucion[[#This Row],[valorxdia]]*tablaguiadevolucion[[#This Row],[Días Reales]]</f>
        <v>83200</v>
      </c>
      <c r="I11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15" s="11">
        <f>ROUND(tablaguiadevolucion[[#This Row],[valor sin descuengto]]*tablaguiadevolucion[[#This Row],[% descuento]],0)</f>
        <v>12480</v>
      </c>
      <c r="K115" s="11">
        <f>tablaguiadevolucion[[#This Row],[valor sin descuengto]]-tablaguiadevolucion[[#This Row],[valor del descuento]]</f>
        <v>70720</v>
      </c>
      <c r="L115">
        <v>7</v>
      </c>
      <c r="M115">
        <v>1</v>
      </c>
      <c r="N115" s="8">
        <f>tablaguiadevolucion[[#This Row],[Irreparables]]*VLOOKUP(tablaguiadevolucion[[#This Row],[Artículo]],tablaproductos[],7,FALSE)</f>
        <v>58500</v>
      </c>
      <c r="O115">
        <v>0</v>
      </c>
      <c r="P115">
        <f>tablaguiadevolucion[[#This Row],[Reparables]]*VLOOKUP(tablaguiadevolucion[[#This Row],[Artículo]],tablaproductos[],6,FALSE)</f>
        <v>0</v>
      </c>
      <c r="Q115" s="8">
        <f>tablaguiadevolucion[[#This Row],[valor a cobrar x dia ]]+tablaguiadevolucion[[#This Row],[valor x reposicion]]+tablaguiadevolucion[[#This Row],[valor x reparacion]]</f>
        <v>129220</v>
      </c>
      <c r="R115" s="8">
        <f>tablaguiadevolucion[[#This Row],[total a pagar]]-S115</f>
        <v>20632</v>
      </c>
      <c r="S115" s="8">
        <f>ROUND(tablaguiadevolucion[[#This Row],[total a pagar]]/1.19,0)</f>
        <v>108588</v>
      </c>
    </row>
    <row r="116" spans="1:19" x14ac:dyDescent="0.25">
      <c r="A116">
        <v>31113</v>
      </c>
      <c r="B116">
        <v>1204</v>
      </c>
      <c r="C116">
        <v>10</v>
      </c>
      <c r="D116" t="str">
        <f>VLOOKUP(tablaguiadevolucion[[#This Row],[Artículo]],tablaproductos[],2,FALSE)</f>
        <v>Marco EuroBlitz 2,00m + 0,73m</v>
      </c>
      <c r="E116">
        <v>3</v>
      </c>
      <c r="F116" s="8">
        <f>VLOOKUP(tablaguiadevolucion[[#This Row],[Artículo]],tablaproductos[],3,FALSE)</f>
        <v>6600</v>
      </c>
      <c r="G116">
        <v>11</v>
      </c>
      <c r="H116" s="8">
        <f>tablaguiadevolucion[[#This Row],[Cantidad]]*tablaguiadevolucion[[#This Row],[valorxdia]]*tablaguiadevolucion[[#This Row],[Días Reales]]</f>
        <v>217800</v>
      </c>
      <c r="I11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16" s="11">
        <f>ROUND(tablaguiadevolucion[[#This Row],[valor sin descuengto]]*tablaguiadevolucion[[#This Row],[% descuento]],0)</f>
        <v>50094</v>
      </c>
      <c r="K116" s="11">
        <f>tablaguiadevolucion[[#This Row],[valor sin descuengto]]-tablaguiadevolucion[[#This Row],[valor del descuento]]</f>
        <v>167706</v>
      </c>
      <c r="L116">
        <v>2</v>
      </c>
      <c r="M116">
        <v>1</v>
      </c>
      <c r="N116" s="8">
        <f>tablaguiadevolucion[[#This Row],[Irreparables]]*VLOOKUP(tablaguiadevolucion[[#This Row],[Artículo]],tablaproductos[],7,FALSE)</f>
        <v>66000</v>
      </c>
      <c r="O116">
        <v>0</v>
      </c>
      <c r="P116">
        <f>tablaguiadevolucion[[#This Row],[Reparables]]*VLOOKUP(tablaguiadevolucion[[#This Row],[Artículo]],tablaproductos[],6,FALSE)</f>
        <v>0</v>
      </c>
      <c r="Q116" s="8">
        <f>tablaguiadevolucion[[#This Row],[valor a cobrar x dia ]]+tablaguiadevolucion[[#This Row],[valor x reposicion]]+tablaguiadevolucion[[#This Row],[valor x reparacion]]</f>
        <v>233706</v>
      </c>
      <c r="R116" s="8">
        <f>tablaguiadevolucion[[#This Row],[total a pagar]]-S116</f>
        <v>37314</v>
      </c>
      <c r="S116" s="8">
        <f>ROUND(tablaguiadevolucion[[#This Row],[total a pagar]]/1.19,0)</f>
        <v>196392</v>
      </c>
    </row>
    <row r="117" spans="1:19" x14ac:dyDescent="0.25">
      <c r="A117">
        <v>31113</v>
      </c>
      <c r="B117">
        <v>1204</v>
      </c>
      <c r="C117">
        <v>4</v>
      </c>
      <c r="D117" t="str">
        <f>VLOOKUP(tablaguiadevolucion[[#This Row],[Artículo]],tablaproductos[],2,FALSE)</f>
        <v>Andamios Layher-Multidireccional</v>
      </c>
      <c r="E117">
        <v>1</v>
      </c>
      <c r="F117" s="8">
        <f>VLOOKUP(tablaguiadevolucion[[#This Row],[Artículo]],tablaproductos[],3,FALSE)</f>
        <v>11000</v>
      </c>
      <c r="G117">
        <v>14</v>
      </c>
      <c r="H117" s="8">
        <f>tablaguiadevolucion[[#This Row],[Cantidad]]*tablaguiadevolucion[[#This Row],[valorxdia]]*tablaguiadevolucion[[#This Row],[Días Reales]]</f>
        <v>154000</v>
      </c>
      <c r="I11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17" s="11">
        <f>ROUND(tablaguiadevolucion[[#This Row],[valor sin descuengto]]*tablaguiadevolucion[[#This Row],[% descuento]],0)</f>
        <v>35420</v>
      </c>
      <c r="K117" s="11">
        <f>tablaguiadevolucion[[#This Row],[valor sin descuengto]]-tablaguiadevolucion[[#This Row],[valor del descuento]]</f>
        <v>118580</v>
      </c>
      <c r="L117">
        <v>0</v>
      </c>
      <c r="M117">
        <v>1</v>
      </c>
      <c r="N117" s="8">
        <f>tablaguiadevolucion[[#This Row],[Irreparables]]*VLOOKUP(tablaguiadevolucion[[#This Row],[Artículo]],tablaproductos[],7,FALSE)</f>
        <v>715000</v>
      </c>
      <c r="O117">
        <v>0</v>
      </c>
      <c r="P117">
        <f>tablaguiadevolucion[[#This Row],[Reparables]]*VLOOKUP(tablaguiadevolucion[[#This Row],[Artículo]],tablaproductos[],6,FALSE)</f>
        <v>0</v>
      </c>
      <c r="Q117" s="8">
        <f>tablaguiadevolucion[[#This Row],[valor a cobrar x dia ]]+tablaguiadevolucion[[#This Row],[valor x reposicion]]+tablaguiadevolucion[[#This Row],[valor x reparacion]]</f>
        <v>833580</v>
      </c>
      <c r="R117" s="8">
        <f>tablaguiadevolucion[[#This Row],[total a pagar]]-S117</f>
        <v>133093</v>
      </c>
      <c r="S117" s="8">
        <f>ROUND(tablaguiadevolucion[[#This Row],[total a pagar]]/1.19,0)</f>
        <v>700487</v>
      </c>
    </row>
    <row r="118" spans="1:19" x14ac:dyDescent="0.25">
      <c r="A118">
        <v>31113</v>
      </c>
      <c r="B118">
        <v>1207</v>
      </c>
      <c r="C118">
        <v>6</v>
      </c>
      <c r="D118" t="str">
        <f>VLOOKUP(tablaguiadevolucion[[#This Row],[Artículo]],tablaproductos[],2,FALSE)</f>
        <v>Barandilla Simple 2,57m</v>
      </c>
      <c r="E118">
        <v>4</v>
      </c>
      <c r="F118" s="8">
        <f>VLOOKUP(tablaguiadevolucion[[#This Row],[Artículo]],tablaproductos[],3,FALSE)</f>
        <v>1600</v>
      </c>
      <c r="G118">
        <v>7</v>
      </c>
      <c r="H118" s="8">
        <f>tablaguiadevolucion[[#This Row],[Cantidad]]*tablaguiadevolucion[[#This Row],[valorxdia]]*tablaguiadevolucion[[#This Row],[Días Reales]]</f>
        <v>44800</v>
      </c>
      <c r="I11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18" s="11">
        <f>ROUND(tablaguiadevolucion[[#This Row],[valor sin descuengto]]*tablaguiadevolucion[[#This Row],[% descuento]],0)</f>
        <v>6720</v>
      </c>
      <c r="K118" s="11">
        <f>tablaguiadevolucion[[#This Row],[valor sin descuengto]]-tablaguiadevolucion[[#This Row],[valor del descuento]]</f>
        <v>38080</v>
      </c>
      <c r="L118">
        <v>4</v>
      </c>
      <c r="M118">
        <v>0</v>
      </c>
      <c r="N118" s="8">
        <f>tablaguiadevolucion[[#This Row],[Irreparables]]*VLOOKUP(tablaguiadevolucion[[#This Row],[Artículo]],tablaproductos[],7,FALSE)</f>
        <v>0</v>
      </c>
      <c r="O118">
        <v>0</v>
      </c>
      <c r="P118">
        <f>tablaguiadevolucion[[#This Row],[Reparables]]*VLOOKUP(tablaguiadevolucion[[#This Row],[Artículo]],tablaproductos[],6,FALSE)</f>
        <v>0</v>
      </c>
      <c r="Q118" s="8">
        <f>tablaguiadevolucion[[#This Row],[valor a cobrar x dia ]]+tablaguiadevolucion[[#This Row],[valor x reposicion]]+tablaguiadevolucion[[#This Row],[valor x reparacion]]</f>
        <v>38080</v>
      </c>
      <c r="R118" s="8">
        <f>tablaguiadevolucion[[#This Row],[total a pagar]]-S118</f>
        <v>6080</v>
      </c>
      <c r="S118" s="8">
        <f>ROUND(tablaguiadevolucion[[#This Row],[total a pagar]]/1.19,0)</f>
        <v>32000</v>
      </c>
    </row>
    <row r="119" spans="1:19" x14ac:dyDescent="0.25">
      <c r="A119">
        <v>31113</v>
      </c>
      <c r="B119">
        <v>1208</v>
      </c>
      <c r="C119">
        <v>6</v>
      </c>
      <c r="D119" t="str">
        <f>VLOOKUP(tablaguiadevolucion[[#This Row],[Artículo]],tablaproductos[],2,FALSE)</f>
        <v>Barandilla Simple 2,57m</v>
      </c>
      <c r="E119">
        <v>2</v>
      </c>
      <c r="F119" s="8">
        <f>VLOOKUP(tablaguiadevolucion[[#This Row],[Artículo]],tablaproductos[],3,FALSE)</f>
        <v>1600</v>
      </c>
      <c r="G119">
        <v>4</v>
      </c>
      <c r="H119" s="8">
        <f>tablaguiadevolucion[[#This Row],[Cantidad]]*tablaguiadevolucion[[#This Row],[valorxdia]]*tablaguiadevolucion[[#This Row],[Días Reales]]</f>
        <v>12800</v>
      </c>
      <c r="I11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119" s="11">
        <f>ROUND(tablaguiadevolucion[[#This Row],[valor sin descuengto]]*tablaguiadevolucion[[#This Row],[% descuento]],0)</f>
        <v>0</v>
      </c>
      <c r="K119" s="11">
        <f>tablaguiadevolucion[[#This Row],[valor sin descuengto]]-tablaguiadevolucion[[#This Row],[valor del descuento]]</f>
        <v>12800</v>
      </c>
      <c r="L119">
        <v>1</v>
      </c>
      <c r="M119">
        <v>1</v>
      </c>
      <c r="N119" s="8">
        <f>tablaguiadevolucion[[#This Row],[Irreparables]]*VLOOKUP(tablaguiadevolucion[[#This Row],[Artículo]],tablaproductos[],7,FALSE)</f>
        <v>24000</v>
      </c>
      <c r="O119">
        <v>0</v>
      </c>
      <c r="P119">
        <f>tablaguiadevolucion[[#This Row],[Reparables]]*VLOOKUP(tablaguiadevolucion[[#This Row],[Artículo]],tablaproductos[],6,FALSE)</f>
        <v>0</v>
      </c>
      <c r="Q119" s="8">
        <f>tablaguiadevolucion[[#This Row],[valor a cobrar x dia ]]+tablaguiadevolucion[[#This Row],[valor x reposicion]]+tablaguiadevolucion[[#This Row],[valor x reparacion]]</f>
        <v>36800</v>
      </c>
      <c r="R119" s="8">
        <f>tablaguiadevolucion[[#This Row],[total a pagar]]-S119</f>
        <v>5876</v>
      </c>
      <c r="S119" s="8">
        <f>ROUND(tablaguiadevolucion[[#This Row],[total a pagar]]/1.19,0)</f>
        <v>30924</v>
      </c>
    </row>
    <row r="120" spans="1:19" x14ac:dyDescent="0.25">
      <c r="A120">
        <v>31113</v>
      </c>
      <c r="B120">
        <v>1209</v>
      </c>
      <c r="C120">
        <v>14</v>
      </c>
      <c r="D120" t="str">
        <f>VLOOKUP(tablaguiadevolucion[[#This Row],[Artículo]],tablaproductos[],2,FALSE)</f>
        <v>Plataforma de acero 2,57m</v>
      </c>
      <c r="E120">
        <v>6</v>
      </c>
      <c r="F120" s="8">
        <f>VLOOKUP(tablaguiadevolucion[[#This Row],[Artículo]],tablaproductos[],3,FALSE)</f>
        <v>6200</v>
      </c>
      <c r="G120">
        <v>6</v>
      </c>
      <c r="H120" s="8">
        <f>tablaguiadevolucion[[#This Row],[Cantidad]]*tablaguiadevolucion[[#This Row],[valorxdia]]*tablaguiadevolucion[[#This Row],[Días Reales]]</f>
        <v>223200</v>
      </c>
      <c r="I12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20" s="11">
        <f>ROUND(tablaguiadevolucion[[#This Row],[valor sin descuengto]]*tablaguiadevolucion[[#This Row],[% descuento]],0)</f>
        <v>33480</v>
      </c>
      <c r="K120" s="11">
        <f>tablaguiadevolucion[[#This Row],[valor sin descuengto]]-tablaguiadevolucion[[#This Row],[valor del descuento]]</f>
        <v>189720</v>
      </c>
      <c r="L120">
        <v>5</v>
      </c>
      <c r="M120">
        <v>0</v>
      </c>
      <c r="N120" s="8">
        <f>tablaguiadevolucion[[#This Row],[Irreparables]]*VLOOKUP(tablaguiadevolucion[[#This Row],[Artículo]],tablaproductos[],7,FALSE)</f>
        <v>0</v>
      </c>
      <c r="O120">
        <v>1</v>
      </c>
      <c r="P120">
        <f>tablaguiadevolucion[[#This Row],[Reparables]]*VLOOKUP(tablaguiadevolucion[[#This Row],[Artículo]],tablaproductos[],6,FALSE)</f>
        <v>3595.9999999999995</v>
      </c>
      <c r="Q120" s="8">
        <f>tablaguiadevolucion[[#This Row],[valor a cobrar x dia ]]+tablaguiadevolucion[[#This Row],[valor x reposicion]]+tablaguiadevolucion[[#This Row],[valor x reparacion]]</f>
        <v>193316</v>
      </c>
      <c r="R120" s="8">
        <f>tablaguiadevolucion[[#This Row],[total a pagar]]-S120</f>
        <v>30866</v>
      </c>
      <c r="S120" s="8">
        <f>ROUND(tablaguiadevolucion[[#This Row],[total a pagar]]/1.19,0)</f>
        <v>162450</v>
      </c>
    </row>
    <row r="121" spans="1:19" x14ac:dyDescent="0.25">
      <c r="A121">
        <v>31113</v>
      </c>
      <c r="B121">
        <v>1209</v>
      </c>
      <c r="C121">
        <v>4</v>
      </c>
      <c r="D121" t="str">
        <f>VLOOKUP(tablaguiadevolucion[[#This Row],[Artículo]],tablaproductos[],2,FALSE)</f>
        <v>Andamios Layher-Multidireccional</v>
      </c>
      <c r="E121">
        <v>7</v>
      </c>
      <c r="F121" s="8">
        <f>VLOOKUP(tablaguiadevolucion[[#This Row],[Artículo]],tablaproductos[],3,FALSE)</f>
        <v>11000</v>
      </c>
      <c r="G121">
        <v>5</v>
      </c>
      <c r="H121" s="8">
        <f>tablaguiadevolucion[[#This Row],[Cantidad]]*tablaguiadevolucion[[#This Row],[valorxdia]]*tablaguiadevolucion[[#This Row],[Días Reales]]</f>
        <v>385000</v>
      </c>
      <c r="I12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21" s="11">
        <f>ROUND(tablaguiadevolucion[[#This Row],[valor sin descuengto]]*tablaguiadevolucion[[#This Row],[% descuento]],0)</f>
        <v>57750</v>
      </c>
      <c r="K121" s="11">
        <f>tablaguiadevolucion[[#This Row],[valor sin descuengto]]-tablaguiadevolucion[[#This Row],[valor del descuento]]</f>
        <v>327250</v>
      </c>
      <c r="L121">
        <v>6</v>
      </c>
      <c r="M121">
        <v>0</v>
      </c>
      <c r="N121" s="8">
        <f>tablaguiadevolucion[[#This Row],[Irreparables]]*VLOOKUP(tablaguiadevolucion[[#This Row],[Artículo]],tablaproductos[],7,FALSE)</f>
        <v>0</v>
      </c>
      <c r="O121">
        <v>1</v>
      </c>
      <c r="P121">
        <f>tablaguiadevolucion[[#This Row],[Reparables]]*VLOOKUP(tablaguiadevolucion[[#This Row],[Artículo]],tablaproductos[],6,FALSE)</f>
        <v>6820</v>
      </c>
      <c r="Q121" s="8">
        <f>tablaguiadevolucion[[#This Row],[valor a cobrar x dia ]]+tablaguiadevolucion[[#This Row],[valor x reposicion]]+tablaguiadevolucion[[#This Row],[valor x reparacion]]</f>
        <v>334070</v>
      </c>
      <c r="R121" s="8">
        <f>tablaguiadevolucion[[#This Row],[total a pagar]]-S121</f>
        <v>53339</v>
      </c>
      <c r="S121" s="8">
        <f>ROUND(tablaguiadevolucion[[#This Row],[total a pagar]]/1.19,0)</f>
        <v>280731</v>
      </c>
    </row>
    <row r="122" spans="1:19" x14ac:dyDescent="0.25">
      <c r="A122">
        <v>31113</v>
      </c>
      <c r="B122">
        <v>1209</v>
      </c>
      <c r="C122">
        <v>7</v>
      </c>
      <c r="D122" t="str">
        <f>VLOOKUP(tablaguiadevolucion[[#This Row],[Artículo]],tablaproductos[],2,FALSE)</f>
        <v>Base Regulable 0,6m</v>
      </c>
      <c r="E122">
        <v>6</v>
      </c>
      <c r="F122" s="8">
        <f>VLOOKUP(tablaguiadevolucion[[#This Row],[Artículo]],tablaproductos[],3,FALSE)</f>
        <v>1300</v>
      </c>
      <c r="G122">
        <v>13</v>
      </c>
      <c r="H122" s="8">
        <f>tablaguiadevolucion[[#This Row],[Cantidad]]*tablaguiadevolucion[[#This Row],[valorxdia]]*tablaguiadevolucion[[#This Row],[Días Reales]]</f>
        <v>101400</v>
      </c>
      <c r="I12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22" s="11">
        <f>ROUND(tablaguiadevolucion[[#This Row],[valor sin descuengto]]*tablaguiadevolucion[[#This Row],[% descuento]],0)</f>
        <v>23322</v>
      </c>
      <c r="K122" s="11">
        <f>tablaguiadevolucion[[#This Row],[valor sin descuengto]]-tablaguiadevolucion[[#This Row],[valor del descuento]]</f>
        <v>78078</v>
      </c>
      <c r="L122">
        <v>6</v>
      </c>
      <c r="M122">
        <v>0</v>
      </c>
      <c r="N122" s="8">
        <f>tablaguiadevolucion[[#This Row],[Irreparables]]*VLOOKUP(tablaguiadevolucion[[#This Row],[Artículo]],tablaproductos[],7,FALSE)</f>
        <v>0</v>
      </c>
      <c r="O122">
        <v>0</v>
      </c>
      <c r="P122">
        <f>tablaguiadevolucion[[#This Row],[Reparables]]*VLOOKUP(tablaguiadevolucion[[#This Row],[Artículo]],tablaproductos[],6,FALSE)</f>
        <v>0</v>
      </c>
      <c r="Q122" s="8">
        <f>tablaguiadevolucion[[#This Row],[valor a cobrar x dia ]]+tablaguiadevolucion[[#This Row],[valor x reposicion]]+tablaguiadevolucion[[#This Row],[valor x reparacion]]</f>
        <v>78078</v>
      </c>
      <c r="R122" s="8">
        <f>tablaguiadevolucion[[#This Row],[total a pagar]]-S122</f>
        <v>12466</v>
      </c>
      <c r="S122" s="8">
        <f>ROUND(tablaguiadevolucion[[#This Row],[total a pagar]]/1.19,0)</f>
        <v>65612</v>
      </c>
    </row>
    <row r="123" spans="1:19" x14ac:dyDescent="0.25">
      <c r="A123">
        <v>31113</v>
      </c>
      <c r="B123">
        <v>1210</v>
      </c>
      <c r="C123">
        <v>3</v>
      </c>
      <c r="D123" t="str">
        <f>VLOOKUP(tablaguiadevolucion[[#This Row],[Artículo]],tablaproductos[],2,FALSE)</f>
        <v>Andamios Layher-Fachada</v>
      </c>
      <c r="E123">
        <v>5</v>
      </c>
      <c r="F123" s="8">
        <f>VLOOKUP(tablaguiadevolucion[[#This Row],[Artículo]],tablaproductos[],3,FALSE)</f>
        <v>9000</v>
      </c>
      <c r="G123">
        <v>10</v>
      </c>
      <c r="H123" s="8">
        <f>tablaguiadevolucion[[#This Row],[Cantidad]]*tablaguiadevolucion[[#This Row],[valorxdia]]*tablaguiadevolucion[[#This Row],[Días Reales]]</f>
        <v>450000</v>
      </c>
      <c r="I12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23" s="11">
        <f>ROUND(tablaguiadevolucion[[#This Row],[valor sin descuengto]]*tablaguiadevolucion[[#This Row],[% descuento]],0)</f>
        <v>103500</v>
      </c>
      <c r="K123" s="11">
        <f>tablaguiadevolucion[[#This Row],[valor sin descuengto]]-tablaguiadevolucion[[#This Row],[valor del descuento]]</f>
        <v>346500</v>
      </c>
      <c r="L123">
        <v>4</v>
      </c>
      <c r="M123">
        <v>0</v>
      </c>
      <c r="N123" s="8">
        <f>tablaguiadevolucion[[#This Row],[Irreparables]]*VLOOKUP(tablaguiadevolucion[[#This Row],[Artículo]],tablaproductos[],7,FALSE)</f>
        <v>0</v>
      </c>
      <c r="O123">
        <v>1</v>
      </c>
      <c r="P123">
        <f>tablaguiadevolucion[[#This Row],[Reparables]]*VLOOKUP(tablaguiadevolucion[[#This Row],[Artículo]],tablaproductos[],6,FALSE)</f>
        <v>5940</v>
      </c>
      <c r="Q123" s="8">
        <f>tablaguiadevolucion[[#This Row],[valor a cobrar x dia ]]+tablaguiadevolucion[[#This Row],[valor x reposicion]]+tablaguiadevolucion[[#This Row],[valor x reparacion]]</f>
        <v>352440</v>
      </c>
      <c r="R123" s="8">
        <f>tablaguiadevolucion[[#This Row],[total a pagar]]-S123</f>
        <v>56272</v>
      </c>
      <c r="S123" s="8">
        <f>ROUND(tablaguiadevolucion[[#This Row],[total a pagar]]/1.19,0)</f>
        <v>296168</v>
      </c>
    </row>
    <row r="124" spans="1:19" x14ac:dyDescent="0.25">
      <c r="A124">
        <v>31113</v>
      </c>
      <c r="B124">
        <v>1214</v>
      </c>
      <c r="C124">
        <v>18</v>
      </c>
      <c r="D124" t="str">
        <f>VLOOKUP(tablaguiadevolucion[[#This Row],[Artículo]],tablaproductos[],2,FALSE)</f>
        <v>Rodapie Lateral 0,73m Blitz</v>
      </c>
      <c r="E124">
        <v>5</v>
      </c>
      <c r="F124" s="8">
        <f>VLOOKUP(tablaguiadevolucion[[#This Row],[Artículo]],tablaproductos[],3,FALSE)</f>
        <v>1000</v>
      </c>
      <c r="G124">
        <v>8</v>
      </c>
      <c r="H124" s="8">
        <f>tablaguiadevolucion[[#This Row],[Cantidad]]*tablaguiadevolucion[[#This Row],[valorxdia]]*tablaguiadevolucion[[#This Row],[Días Reales]]</f>
        <v>40000</v>
      </c>
      <c r="I12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24" s="11">
        <f>ROUND(tablaguiadevolucion[[#This Row],[valor sin descuengto]]*tablaguiadevolucion[[#This Row],[% descuento]],0)</f>
        <v>6000</v>
      </c>
      <c r="K124" s="11">
        <f>tablaguiadevolucion[[#This Row],[valor sin descuengto]]-tablaguiadevolucion[[#This Row],[valor del descuento]]</f>
        <v>34000</v>
      </c>
      <c r="L124">
        <v>4</v>
      </c>
      <c r="M124">
        <v>0</v>
      </c>
      <c r="N124" s="8">
        <f>tablaguiadevolucion[[#This Row],[Irreparables]]*VLOOKUP(tablaguiadevolucion[[#This Row],[Artículo]],tablaproductos[],7,FALSE)</f>
        <v>0</v>
      </c>
      <c r="O124">
        <v>1</v>
      </c>
      <c r="P124">
        <f>tablaguiadevolucion[[#This Row],[Reparables]]*VLOOKUP(tablaguiadevolucion[[#This Row],[Artículo]],tablaproductos[],6,FALSE)</f>
        <v>730</v>
      </c>
      <c r="Q124" s="8">
        <f>tablaguiadevolucion[[#This Row],[valor a cobrar x dia ]]+tablaguiadevolucion[[#This Row],[valor x reposicion]]+tablaguiadevolucion[[#This Row],[valor x reparacion]]</f>
        <v>34730</v>
      </c>
      <c r="R124" s="8">
        <f>tablaguiadevolucion[[#This Row],[total a pagar]]-S124</f>
        <v>5545</v>
      </c>
      <c r="S124" s="8">
        <f>ROUND(tablaguiadevolucion[[#This Row],[total a pagar]]/1.19,0)</f>
        <v>29185</v>
      </c>
    </row>
    <row r="125" spans="1:19" x14ac:dyDescent="0.25">
      <c r="A125">
        <v>31114</v>
      </c>
      <c r="B125">
        <v>1201</v>
      </c>
      <c r="C125">
        <v>3</v>
      </c>
      <c r="D125" t="str">
        <f>VLOOKUP(tablaguiadevolucion[[#This Row],[Artículo]],tablaproductos[],2,FALSE)</f>
        <v>Andamios Layher-Fachada</v>
      </c>
      <c r="E125">
        <v>8</v>
      </c>
      <c r="F125" s="8">
        <f>VLOOKUP(tablaguiadevolucion[[#This Row],[Artículo]],tablaproductos[],3,FALSE)</f>
        <v>9000</v>
      </c>
      <c r="G125">
        <v>9</v>
      </c>
      <c r="H125" s="8">
        <f>tablaguiadevolucion[[#This Row],[Cantidad]]*tablaguiadevolucion[[#This Row],[valorxdia]]*tablaguiadevolucion[[#This Row],[Días Reales]]</f>
        <v>648000</v>
      </c>
      <c r="I12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25" s="11">
        <f>ROUND(tablaguiadevolucion[[#This Row],[valor sin descuengto]]*tablaguiadevolucion[[#This Row],[% descuento]],0)</f>
        <v>97200</v>
      </c>
      <c r="K125" s="11">
        <f>tablaguiadevolucion[[#This Row],[valor sin descuengto]]-tablaguiadevolucion[[#This Row],[valor del descuento]]</f>
        <v>550800</v>
      </c>
      <c r="L125">
        <v>6</v>
      </c>
      <c r="M125">
        <v>2</v>
      </c>
      <c r="N125" s="8">
        <f>tablaguiadevolucion[[#This Row],[Irreparables]]*VLOOKUP(tablaguiadevolucion[[#This Row],[Artículo]],tablaproductos[],7,FALSE)</f>
        <v>900000</v>
      </c>
      <c r="O125">
        <v>0</v>
      </c>
      <c r="P125">
        <f>tablaguiadevolucion[[#This Row],[Reparables]]*VLOOKUP(tablaguiadevolucion[[#This Row],[Artículo]],tablaproductos[],6,FALSE)</f>
        <v>0</v>
      </c>
      <c r="Q125" s="8">
        <f>tablaguiadevolucion[[#This Row],[valor a cobrar x dia ]]+tablaguiadevolucion[[#This Row],[valor x reposicion]]+tablaguiadevolucion[[#This Row],[valor x reparacion]]</f>
        <v>1450800</v>
      </c>
      <c r="R125" s="8">
        <f>tablaguiadevolucion[[#This Row],[total a pagar]]-S125</f>
        <v>231640</v>
      </c>
      <c r="S125" s="8">
        <f>ROUND(tablaguiadevolucion[[#This Row],[total a pagar]]/1.19,0)</f>
        <v>1219160</v>
      </c>
    </row>
    <row r="126" spans="1:19" x14ac:dyDescent="0.25">
      <c r="A126">
        <v>31114</v>
      </c>
      <c r="B126">
        <v>1204</v>
      </c>
      <c r="C126">
        <v>9</v>
      </c>
      <c r="D126" t="str">
        <f>VLOOKUP(tablaguiadevolucion[[#This Row],[Artículo]],tablaproductos[],2,FALSE)</f>
        <v>Horizontal en U Blitz</v>
      </c>
      <c r="E126">
        <v>7</v>
      </c>
      <c r="F126" s="8">
        <f>VLOOKUP(tablaguiadevolucion[[#This Row],[Artículo]],tablaproductos[],3,FALSE)</f>
        <v>2600</v>
      </c>
      <c r="G126">
        <v>6</v>
      </c>
      <c r="H126" s="8">
        <f>tablaguiadevolucion[[#This Row],[Cantidad]]*tablaguiadevolucion[[#This Row],[valorxdia]]*tablaguiadevolucion[[#This Row],[Días Reales]]</f>
        <v>109200</v>
      </c>
      <c r="I12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26" s="11">
        <f>ROUND(tablaguiadevolucion[[#This Row],[valor sin descuengto]]*tablaguiadevolucion[[#This Row],[% descuento]],0)</f>
        <v>16380</v>
      </c>
      <c r="K126" s="11">
        <f>tablaguiadevolucion[[#This Row],[valor sin descuengto]]-tablaguiadevolucion[[#This Row],[valor del descuento]]</f>
        <v>92820</v>
      </c>
      <c r="L126">
        <v>6</v>
      </c>
      <c r="M126">
        <v>0</v>
      </c>
      <c r="N126" s="8">
        <f>tablaguiadevolucion[[#This Row],[Irreparables]]*VLOOKUP(tablaguiadevolucion[[#This Row],[Artículo]],tablaproductos[],7,FALSE)</f>
        <v>0</v>
      </c>
      <c r="O126">
        <v>1</v>
      </c>
      <c r="P126">
        <f>tablaguiadevolucion[[#This Row],[Reparables]]*VLOOKUP(tablaguiadevolucion[[#This Row],[Artículo]],tablaproductos[],6,FALSE)</f>
        <v>1976</v>
      </c>
      <c r="Q126" s="8">
        <f>tablaguiadevolucion[[#This Row],[valor a cobrar x dia ]]+tablaguiadevolucion[[#This Row],[valor x reposicion]]+tablaguiadevolucion[[#This Row],[valor x reparacion]]</f>
        <v>94796</v>
      </c>
      <c r="R126" s="8">
        <f>tablaguiadevolucion[[#This Row],[total a pagar]]-S126</f>
        <v>15135</v>
      </c>
      <c r="S126" s="8">
        <f>ROUND(tablaguiadevolucion[[#This Row],[total a pagar]]/1.19,0)</f>
        <v>79661</v>
      </c>
    </row>
    <row r="127" spans="1:19" x14ac:dyDescent="0.25">
      <c r="A127">
        <v>31114</v>
      </c>
      <c r="B127">
        <v>1205</v>
      </c>
      <c r="C127">
        <v>14</v>
      </c>
      <c r="D127" t="str">
        <f>VLOOKUP(tablaguiadevolucion[[#This Row],[Artículo]],tablaproductos[],2,FALSE)</f>
        <v>Plataforma de acero 2,57m</v>
      </c>
      <c r="E127">
        <v>9</v>
      </c>
      <c r="F127" s="8">
        <f>VLOOKUP(tablaguiadevolucion[[#This Row],[Artículo]],tablaproductos[],3,FALSE)</f>
        <v>6200</v>
      </c>
      <c r="G127">
        <v>7</v>
      </c>
      <c r="H127" s="8">
        <f>tablaguiadevolucion[[#This Row],[Cantidad]]*tablaguiadevolucion[[#This Row],[valorxdia]]*tablaguiadevolucion[[#This Row],[Días Reales]]</f>
        <v>390600</v>
      </c>
      <c r="I12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27" s="11">
        <f>ROUND(tablaguiadevolucion[[#This Row],[valor sin descuengto]]*tablaguiadevolucion[[#This Row],[% descuento]],0)</f>
        <v>58590</v>
      </c>
      <c r="K127" s="11">
        <f>tablaguiadevolucion[[#This Row],[valor sin descuengto]]-tablaguiadevolucion[[#This Row],[valor del descuento]]</f>
        <v>332010</v>
      </c>
      <c r="L127">
        <v>8</v>
      </c>
      <c r="M127">
        <v>1</v>
      </c>
      <c r="N127" s="8">
        <f>tablaguiadevolucion[[#This Row],[Irreparables]]*VLOOKUP(tablaguiadevolucion[[#This Row],[Artículo]],tablaproductos[],7,FALSE)</f>
        <v>124000</v>
      </c>
      <c r="O127">
        <v>0</v>
      </c>
      <c r="P127">
        <f>tablaguiadevolucion[[#This Row],[Reparables]]*VLOOKUP(tablaguiadevolucion[[#This Row],[Artículo]],tablaproductos[],6,FALSE)</f>
        <v>0</v>
      </c>
      <c r="Q127" s="8">
        <f>tablaguiadevolucion[[#This Row],[valor a cobrar x dia ]]+tablaguiadevolucion[[#This Row],[valor x reposicion]]+tablaguiadevolucion[[#This Row],[valor x reparacion]]</f>
        <v>456010</v>
      </c>
      <c r="R127" s="8">
        <f>tablaguiadevolucion[[#This Row],[total a pagar]]-S127</f>
        <v>72808</v>
      </c>
      <c r="S127" s="8">
        <f>ROUND(tablaguiadevolucion[[#This Row],[total a pagar]]/1.19,0)</f>
        <v>383202</v>
      </c>
    </row>
    <row r="128" spans="1:19" x14ac:dyDescent="0.25">
      <c r="A128">
        <v>31114</v>
      </c>
      <c r="B128">
        <v>1208</v>
      </c>
      <c r="C128">
        <v>14</v>
      </c>
      <c r="D128" t="str">
        <f>VLOOKUP(tablaguiadevolucion[[#This Row],[Artículo]],tablaproductos[],2,FALSE)</f>
        <v>Plataforma de acero 2,57m</v>
      </c>
      <c r="E128">
        <v>1</v>
      </c>
      <c r="F128" s="8">
        <f>VLOOKUP(tablaguiadevolucion[[#This Row],[Artículo]],tablaproductos[],3,FALSE)</f>
        <v>6200</v>
      </c>
      <c r="G128">
        <v>14</v>
      </c>
      <c r="H128" s="8">
        <f>tablaguiadevolucion[[#This Row],[Cantidad]]*tablaguiadevolucion[[#This Row],[valorxdia]]*tablaguiadevolucion[[#This Row],[Días Reales]]</f>
        <v>86800</v>
      </c>
      <c r="I12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28" s="11">
        <f>ROUND(tablaguiadevolucion[[#This Row],[valor sin descuengto]]*tablaguiadevolucion[[#This Row],[% descuento]],0)</f>
        <v>19964</v>
      </c>
      <c r="K128" s="11">
        <f>tablaguiadevolucion[[#This Row],[valor sin descuengto]]-tablaguiadevolucion[[#This Row],[valor del descuento]]</f>
        <v>66836</v>
      </c>
      <c r="L128">
        <v>0</v>
      </c>
      <c r="M128">
        <v>1</v>
      </c>
      <c r="N128" s="8">
        <f>tablaguiadevolucion[[#This Row],[Irreparables]]*VLOOKUP(tablaguiadevolucion[[#This Row],[Artículo]],tablaproductos[],7,FALSE)</f>
        <v>124000</v>
      </c>
      <c r="O128">
        <v>0</v>
      </c>
      <c r="P128">
        <f>tablaguiadevolucion[[#This Row],[Reparables]]*VLOOKUP(tablaguiadevolucion[[#This Row],[Artículo]],tablaproductos[],6,FALSE)</f>
        <v>0</v>
      </c>
      <c r="Q128" s="8">
        <f>tablaguiadevolucion[[#This Row],[valor a cobrar x dia ]]+tablaguiadevolucion[[#This Row],[valor x reposicion]]+tablaguiadevolucion[[#This Row],[valor x reparacion]]</f>
        <v>190836</v>
      </c>
      <c r="R128" s="8">
        <f>tablaguiadevolucion[[#This Row],[total a pagar]]-S128</f>
        <v>30470</v>
      </c>
      <c r="S128" s="8">
        <f>ROUND(tablaguiadevolucion[[#This Row],[total a pagar]]/1.19,0)</f>
        <v>160366</v>
      </c>
    </row>
    <row r="129" spans="1:19" x14ac:dyDescent="0.25">
      <c r="A129">
        <v>31114</v>
      </c>
      <c r="B129">
        <v>1209</v>
      </c>
      <c r="C129">
        <v>18</v>
      </c>
      <c r="D129" t="str">
        <f>VLOOKUP(tablaguiadevolucion[[#This Row],[Artículo]],tablaproductos[],2,FALSE)</f>
        <v>Rodapie Lateral 0,73m Blitz</v>
      </c>
      <c r="E129">
        <v>6</v>
      </c>
      <c r="F129" s="8">
        <f>VLOOKUP(tablaguiadevolucion[[#This Row],[Artículo]],tablaproductos[],3,FALSE)</f>
        <v>1000</v>
      </c>
      <c r="G129">
        <v>11</v>
      </c>
      <c r="H129" s="8">
        <f>tablaguiadevolucion[[#This Row],[Cantidad]]*tablaguiadevolucion[[#This Row],[valorxdia]]*tablaguiadevolucion[[#This Row],[Días Reales]]</f>
        <v>66000</v>
      </c>
      <c r="I129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29" s="11">
        <f>ROUND(tablaguiadevolucion[[#This Row],[valor sin descuengto]]*tablaguiadevolucion[[#This Row],[% descuento]],0)</f>
        <v>15180</v>
      </c>
      <c r="K129" s="11">
        <f>tablaguiadevolucion[[#This Row],[valor sin descuengto]]-tablaguiadevolucion[[#This Row],[valor del descuento]]</f>
        <v>50820</v>
      </c>
      <c r="L129">
        <v>5</v>
      </c>
      <c r="M129">
        <v>0</v>
      </c>
      <c r="N129" s="8">
        <f>tablaguiadevolucion[[#This Row],[Irreparables]]*VLOOKUP(tablaguiadevolucion[[#This Row],[Artículo]],tablaproductos[],7,FALSE)</f>
        <v>0</v>
      </c>
      <c r="O129">
        <v>1</v>
      </c>
      <c r="P129">
        <f>tablaguiadevolucion[[#This Row],[Reparables]]*VLOOKUP(tablaguiadevolucion[[#This Row],[Artículo]],tablaproductos[],6,FALSE)</f>
        <v>730</v>
      </c>
      <c r="Q129" s="8">
        <f>tablaguiadevolucion[[#This Row],[valor a cobrar x dia ]]+tablaguiadevolucion[[#This Row],[valor x reposicion]]+tablaguiadevolucion[[#This Row],[valor x reparacion]]</f>
        <v>51550</v>
      </c>
      <c r="R129" s="8">
        <f>tablaguiadevolucion[[#This Row],[total a pagar]]-S129</f>
        <v>8231</v>
      </c>
      <c r="S129" s="8">
        <f>ROUND(tablaguiadevolucion[[#This Row],[total a pagar]]/1.19,0)</f>
        <v>43319</v>
      </c>
    </row>
    <row r="130" spans="1:19" x14ac:dyDescent="0.25">
      <c r="A130">
        <v>31114</v>
      </c>
      <c r="B130">
        <v>1210</v>
      </c>
      <c r="C130">
        <v>5</v>
      </c>
      <c r="D130" t="str">
        <f>VLOOKUP(tablaguiadevolucion[[#This Row],[Artículo]],tablaproductos[],2,FALSE)</f>
        <v>Barandilla Lateral Doble 0,73m</v>
      </c>
      <c r="E130">
        <v>9</v>
      </c>
      <c r="F130" s="8">
        <f>VLOOKUP(tablaguiadevolucion[[#This Row],[Artículo]],tablaproductos[],3,FALSE)</f>
        <v>2800</v>
      </c>
      <c r="G130">
        <v>12</v>
      </c>
      <c r="H130" s="8">
        <f>tablaguiadevolucion[[#This Row],[Cantidad]]*tablaguiadevolucion[[#This Row],[valorxdia]]*tablaguiadevolucion[[#This Row],[Días Reales]]</f>
        <v>302400</v>
      </c>
      <c r="I130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30" s="11">
        <f>ROUND(tablaguiadevolucion[[#This Row],[valor sin descuengto]]*tablaguiadevolucion[[#This Row],[% descuento]],0)</f>
        <v>69552</v>
      </c>
      <c r="K130" s="11">
        <f>tablaguiadevolucion[[#This Row],[valor sin descuengto]]-tablaguiadevolucion[[#This Row],[valor del descuento]]</f>
        <v>232848</v>
      </c>
      <c r="L130">
        <v>8</v>
      </c>
      <c r="M130">
        <v>1</v>
      </c>
      <c r="N130" s="8">
        <f>tablaguiadevolucion[[#This Row],[Irreparables]]*VLOOKUP(tablaguiadevolucion[[#This Row],[Artículo]],tablaproductos[],7,FALSE)</f>
        <v>42000</v>
      </c>
      <c r="O130">
        <v>0</v>
      </c>
      <c r="P130">
        <f>tablaguiadevolucion[[#This Row],[Reparables]]*VLOOKUP(tablaguiadevolucion[[#This Row],[Artículo]],tablaproductos[],6,FALSE)</f>
        <v>0</v>
      </c>
      <c r="Q130" s="8">
        <f>tablaguiadevolucion[[#This Row],[valor a cobrar x dia ]]+tablaguiadevolucion[[#This Row],[valor x reposicion]]+tablaguiadevolucion[[#This Row],[valor x reparacion]]</f>
        <v>274848</v>
      </c>
      <c r="R130" s="8">
        <f>tablaguiadevolucion[[#This Row],[total a pagar]]-S130</f>
        <v>43883</v>
      </c>
      <c r="S130" s="8">
        <f>ROUND(tablaguiadevolucion[[#This Row],[total a pagar]]/1.19,0)</f>
        <v>230965</v>
      </c>
    </row>
    <row r="131" spans="1:19" x14ac:dyDescent="0.25">
      <c r="A131">
        <v>31114</v>
      </c>
      <c r="B131">
        <v>1210</v>
      </c>
      <c r="C131">
        <v>18</v>
      </c>
      <c r="D131" t="str">
        <f>VLOOKUP(tablaguiadevolucion[[#This Row],[Artículo]],tablaproductos[],2,FALSE)</f>
        <v>Rodapie Lateral 0,73m Blitz</v>
      </c>
      <c r="E131">
        <v>6</v>
      </c>
      <c r="F131" s="8">
        <f>VLOOKUP(tablaguiadevolucion[[#This Row],[Artículo]],tablaproductos[],3,FALSE)</f>
        <v>1000</v>
      </c>
      <c r="G131">
        <v>16</v>
      </c>
      <c r="H131" s="8">
        <f>tablaguiadevolucion[[#This Row],[Cantidad]]*tablaguiadevolucion[[#This Row],[valorxdia]]*tablaguiadevolucion[[#This Row],[Días Reales]]</f>
        <v>96000</v>
      </c>
      <c r="I131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31" s="11">
        <f>ROUND(tablaguiadevolucion[[#This Row],[valor sin descuengto]]*tablaguiadevolucion[[#This Row],[% descuento]],0)</f>
        <v>22080</v>
      </c>
      <c r="K131" s="11">
        <f>tablaguiadevolucion[[#This Row],[valor sin descuengto]]-tablaguiadevolucion[[#This Row],[valor del descuento]]</f>
        <v>73920</v>
      </c>
      <c r="L131">
        <v>5</v>
      </c>
      <c r="M131">
        <v>1</v>
      </c>
      <c r="N131" s="8">
        <f>tablaguiadevolucion[[#This Row],[Irreparables]]*VLOOKUP(tablaguiadevolucion[[#This Row],[Artículo]],tablaproductos[],7,FALSE)</f>
        <v>23000</v>
      </c>
      <c r="O131">
        <v>0</v>
      </c>
      <c r="P131">
        <f>tablaguiadevolucion[[#This Row],[Reparables]]*VLOOKUP(tablaguiadevolucion[[#This Row],[Artículo]],tablaproductos[],6,FALSE)</f>
        <v>0</v>
      </c>
      <c r="Q131" s="8">
        <f>tablaguiadevolucion[[#This Row],[valor a cobrar x dia ]]+tablaguiadevolucion[[#This Row],[valor x reposicion]]+tablaguiadevolucion[[#This Row],[valor x reparacion]]</f>
        <v>96920</v>
      </c>
      <c r="R131" s="8">
        <f>tablaguiadevolucion[[#This Row],[total a pagar]]-S131</f>
        <v>15475</v>
      </c>
      <c r="S131" s="8">
        <f>ROUND(tablaguiadevolucion[[#This Row],[total a pagar]]/1.19,0)</f>
        <v>81445</v>
      </c>
    </row>
    <row r="132" spans="1:19" x14ac:dyDescent="0.25">
      <c r="A132">
        <v>31114</v>
      </c>
      <c r="B132">
        <v>1219</v>
      </c>
      <c r="C132">
        <v>12</v>
      </c>
      <c r="D132" t="str">
        <f>VLOOKUP(tablaguiadevolucion[[#This Row],[Artículo]],tablaproductos[],2,FALSE)</f>
        <v>Plataforma de acero 0,32m x 0,73m</v>
      </c>
      <c r="E132">
        <v>10</v>
      </c>
      <c r="F132" s="8">
        <f>VLOOKUP(tablaguiadevolucion[[#This Row],[Artículo]],tablaproductos[],3,FALSE)</f>
        <v>5400</v>
      </c>
      <c r="G132">
        <v>7</v>
      </c>
      <c r="H132" s="8">
        <f>tablaguiadevolucion[[#This Row],[Cantidad]]*tablaguiadevolucion[[#This Row],[valorxdia]]*tablaguiadevolucion[[#This Row],[Días Reales]]</f>
        <v>378000</v>
      </c>
      <c r="I132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0.15</v>
      </c>
      <c r="J132" s="11">
        <f>ROUND(tablaguiadevolucion[[#This Row],[valor sin descuengto]]*tablaguiadevolucion[[#This Row],[% descuento]],0)</f>
        <v>56700</v>
      </c>
      <c r="K132" s="11">
        <f>tablaguiadevolucion[[#This Row],[valor sin descuengto]]-tablaguiadevolucion[[#This Row],[valor del descuento]]</f>
        <v>321300</v>
      </c>
      <c r="L132">
        <v>10</v>
      </c>
      <c r="M132">
        <v>0</v>
      </c>
      <c r="N132" s="8">
        <f>tablaguiadevolucion[[#This Row],[Irreparables]]*VLOOKUP(tablaguiadevolucion[[#This Row],[Artículo]],tablaproductos[],7,FALSE)</f>
        <v>0</v>
      </c>
      <c r="O132">
        <v>0</v>
      </c>
      <c r="P132">
        <f>tablaguiadevolucion[[#This Row],[Reparables]]*VLOOKUP(tablaguiadevolucion[[#This Row],[Artículo]],tablaproductos[],6,FALSE)</f>
        <v>0</v>
      </c>
      <c r="Q132" s="8">
        <f>tablaguiadevolucion[[#This Row],[valor a cobrar x dia ]]+tablaguiadevolucion[[#This Row],[valor x reposicion]]+tablaguiadevolucion[[#This Row],[valor x reparacion]]</f>
        <v>321300</v>
      </c>
      <c r="R132" s="8">
        <f>tablaguiadevolucion[[#This Row],[total a pagar]]-S132</f>
        <v>51300</v>
      </c>
      <c r="S132" s="8">
        <f>ROUND(tablaguiadevolucion[[#This Row],[total a pagar]]/1.19,0)</f>
        <v>270000</v>
      </c>
    </row>
    <row r="133" spans="1:19" x14ac:dyDescent="0.25">
      <c r="A133">
        <v>31115</v>
      </c>
      <c r="B133">
        <v>1200</v>
      </c>
      <c r="C133">
        <v>8</v>
      </c>
      <c r="D133" t="str">
        <f>VLOOKUP(tablaguiadevolucion[[#This Row],[Artículo]],tablaproductos[],2,FALSE)</f>
        <v>Diagonal 2,57m Blitz</v>
      </c>
      <c r="E133">
        <v>3</v>
      </c>
      <c r="F133" s="8">
        <f>VLOOKUP(tablaguiadevolucion[[#This Row],[Artículo]],tablaproductos[],3,FALSE)</f>
        <v>2900</v>
      </c>
      <c r="G133">
        <v>12</v>
      </c>
      <c r="H133" s="8">
        <f>tablaguiadevolucion[[#This Row],[Cantidad]]*tablaguiadevolucion[[#This Row],[valorxdia]]*tablaguiadevolucion[[#This Row],[Días Reales]]</f>
        <v>104400</v>
      </c>
      <c r="I133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33" s="11">
        <f>ROUND(tablaguiadevolucion[[#This Row],[valor sin descuengto]]*tablaguiadevolucion[[#This Row],[% descuento]],0)</f>
        <v>24012</v>
      </c>
      <c r="K133" s="11">
        <f>tablaguiadevolucion[[#This Row],[valor sin descuengto]]-tablaguiadevolucion[[#This Row],[valor del descuento]]</f>
        <v>80388</v>
      </c>
      <c r="L133">
        <v>2</v>
      </c>
      <c r="M133">
        <v>1</v>
      </c>
      <c r="N133" s="8">
        <f>tablaguiadevolucion[[#This Row],[Irreparables]]*VLOOKUP(tablaguiadevolucion[[#This Row],[Artículo]],tablaproductos[],7,FALSE)</f>
        <v>14500</v>
      </c>
      <c r="O133">
        <v>0</v>
      </c>
      <c r="P133">
        <f>tablaguiadevolucion[[#This Row],[Reparables]]*VLOOKUP(tablaguiadevolucion[[#This Row],[Artículo]],tablaproductos[],6,FALSE)</f>
        <v>0</v>
      </c>
      <c r="Q133" s="8">
        <f>tablaguiadevolucion[[#This Row],[valor a cobrar x dia ]]+tablaguiadevolucion[[#This Row],[valor x reposicion]]+tablaguiadevolucion[[#This Row],[valor x reparacion]]</f>
        <v>94888</v>
      </c>
      <c r="R133" s="8">
        <f>tablaguiadevolucion[[#This Row],[total a pagar]]-S133</f>
        <v>15150</v>
      </c>
      <c r="S133" s="8">
        <f>ROUND(tablaguiadevolucion[[#This Row],[total a pagar]]/1.19,0)</f>
        <v>79738</v>
      </c>
    </row>
    <row r="134" spans="1:19" x14ac:dyDescent="0.25">
      <c r="A134">
        <v>31115</v>
      </c>
      <c r="B134">
        <v>1201</v>
      </c>
      <c r="C134">
        <v>18</v>
      </c>
      <c r="D134" t="str">
        <f>VLOOKUP(tablaguiadevolucion[[#This Row],[Artículo]],tablaproductos[],2,FALSE)</f>
        <v>Rodapie Lateral 0,73m Blitz</v>
      </c>
      <c r="E134">
        <v>2</v>
      </c>
      <c r="F134" s="8">
        <f>VLOOKUP(tablaguiadevolucion[[#This Row],[Artículo]],tablaproductos[],3,FALSE)</f>
        <v>1000</v>
      </c>
      <c r="G134">
        <v>14</v>
      </c>
      <c r="H134" s="8">
        <f>tablaguiadevolucion[[#This Row],[Cantidad]]*tablaguiadevolucion[[#This Row],[valorxdia]]*tablaguiadevolucion[[#This Row],[Días Reales]]</f>
        <v>28000</v>
      </c>
      <c r="I134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34" s="11">
        <f>ROUND(tablaguiadevolucion[[#This Row],[valor sin descuengto]]*tablaguiadevolucion[[#This Row],[% descuento]],0)</f>
        <v>6440</v>
      </c>
      <c r="K134" s="11">
        <f>tablaguiadevolucion[[#This Row],[valor sin descuengto]]-tablaguiadevolucion[[#This Row],[valor del descuento]]</f>
        <v>21560</v>
      </c>
      <c r="L134">
        <v>1</v>
      </c>
      <c r="M134">
        <v>0</v>
      </c>
      <c r="N134" s="8">
        <f>tablaguiadevolucion[[#This Row],[Irreparables]]*VLOOKUP(tablaguiadevolucion[[#This Row],[Artículo]],tablaproductos[],7,FALSE)</f>
        <v>0</v>
      </c>
      <c r="O134">
        <v>1</v>
      </c>
      <c r="P134">
        <f>tablaguiadevolucion[[#This Row],[Reparables]]*VLOOKUP(tablaguiadevolucion[[#This Row],[Artículo]],tablaproductos[],6,FALSE)</f>
        <v>730</v>
      </c>
      <c r="Q134" s="8">
        <f>tablaguiadevolucion[[#This Row],[valor a cobrar x dia ]]+tablaguiadevolucion[[#This Row],[valor x reposicion]]+tablaguiadevolucion[[#This Row],[valor x reparacion]]</f>
        <v>22290</v>
      </c>
      <c r="R134" s="8">
        <f>tablaguiadevolucion[[#This Row],[total a pagar]]-S134</f>
        <v>3559</v>
      </c>
      <c r="S134" s="8">
        <f>ROUND(tablaguiadevolucion[[#This Row],[total a pagar]]/1.19,0)</f>
        <v>18731</v>
      </c>
    </row>
    <row r="135" spans="1:19" x14ac:dyDescent="0.25">
      <c r="A135">
        <v>31115</v>
      </c>
      <c r="B135">
        <v>1202</v>
      </c>
      <c r="C135">
        <v>10</v>
      </c>
      <c r="D135" t="str">
        <f>VLOOKUP(tablaguiadevolucion[[#This Row],[Artículo]],tablaproductos[],2,FALSE)</f>
        <v>Marco EuroBlitz 2,00m + 0,73m</v>
      </c>
      <c r="E135">
        <v>9</v>
      </c>
      <c r="F135" s="8">
        <f>VLOOKUP(tablaguiadevolucion[[#This Row],[Artículo]],tablaproductos[],3,FALSE)</f>
        <v>6600</v>
      </c>
      <c r="G135">
        <v>14</v>
      </c>
      <c r="H135" s="8">
        <f>tablaguiadevolucion[[#This Row],[Cantidad]]*tablaguiadevolucion[[#This Row],[valorxdia]]*tablaguiadevolucion[[#This Row],[Días Reales]]</f>
        <v>831600</v>
      </c>
      <c r="I135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35" s="11">
        <f>ROUND(tablaguiadevolucion[[#This Row],[valor sin descuengto]]*tablaguiadevolucion[[#This Row],[% descuento]],0)</f>
        <v>191268</v>
      </c>
      <c r="K135" s="11">
        <f>tablaguiadevolucion[[#This Row],[valor sin descuengto]]-tablaguiadevolucion[[#This Row],[valor del descuento]]</f>
        <v>640332</v>
      </c>
      <c r="L135">
        <v>8</v>
      </c>
      <c r="M135">
        <v>1</v>
      </c>
      <c r="N135" s="8">
        <f>tablaguiadevolucion[[#This Row],[Irreparables]]*VLOOKUP(tablaguiadevolucion[[#This Row],[Artículo]],tablaproductos[],7,FALSE)</f>
        <v>66000</v>
      </c>
      <c r="O135">
        <v>0</v>
      </c>
      <c r="P135">
        <f>tablaguiadevolucion[[#This Row],[Reparables]]*VLOOKUP(tablaguiadevolucion[[#This Row],[Artículo]],tablaproductos[],6,FALSE)</f>
        <v>0</v>
      </c>
      <c r="Q135" s="8">
        <f>tablaguiadevolucion[[#This Row],[valor a cobrar x dia ]]+tablaguiadevolucion[[#This Row],[valor x reposicion]]+tablaguiadevolucion[[#This Row],[valor x reparacion]]</f>
        <v>706332</v>
      </c>
      <c r="R135" s="8">
        <f>tablaguiadevolucion[[#This Row],[total a pagar]]-S135</f>
        <v>112776</v>
      </c>
      <c r="S135" s="8">
        <f>ROUND(tablaguiadevolucion[[#This Row],[total a pagar]]/1.19,0)</f>
        <v>593556</v>
      </c>
    </row>
    <row r="136" spans="1:19" x14ac:dyDescent="0.25">
      <c r="A136">
        <v>31115</v>
      </c>
      <c r="B136">
        <v>1205</v>
      </c>
      <c r="C136">
        <v>14</v>
      </c>
      <c r="D136" t="str">
        <f>VLOOKUP(tablaguiadevolucion[[#This Row],[Artículo]],tablaproductos[],2,FALSE)</f>
        <v>Plataforma de acero 2,57m</v>
      </c>
      <c r="E136">
        <v>10</v>
      </c>
      <c r="F136" s="8">
        <f>VLOOKUP(tablaguiadevolucion[[#This Row],[Artículo]],tablaproductos[],3,FALSE)</f>
        <v>6200</v>
      </c>
      <c r="G136">
        <v>2</v>
      </c>
      <c r="H136" s="8">
        <f>tablaguiadevolucion[[#This Row],[Cantidad]]*tablaguiadevolucion[[#This Row],[valorxdia]]*tablaguiadevolucion[[#This Row],[Días Reales]]</f>
        <v>124000</v>
      </c>
      <c r="I136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</v>
      </c>
      <c r="J136" s="11">
        <f>ROUND(tablaguiadevolucion[[#This Row],[valor sin descuengto]]*tablaguiadevolucion[[#This Row],[% descuento]],0)</f>
        <v>0</v>
      </c>
      <c r="K136" s="11">
        <f>tablaguiadevolucion[[#This Row],[valor sin descuengto]]-tablaguiadevolucion[[#This Row],[valor del descuento]]</f>
        <v>124000</v>
      </c>
      <c r="L136">
        <v>8</v>
      </c>
      <c r="M136">
        <v>0</v>
      </c>
      <c r="N136" s="8">
        <f>tablaguiadevolucion[[#This Row],[Irreparables]]*VLOOKUP(tablaguiadevolucion[[#This Row],[Artículo]],tablaproductos[],7,FALSE)</f>
        <v>0</v>
      </c>
      <c r="O136">
        <v>2</v>
      </c>
      <c r="P136">
        <f>tablaguiadevolucion[[#This Row],[Reparables]]*VLOOKUP(tablaguiadevolucion[[#This Row],[Artículo]],tablaproductos[],6,FALSE)</f>
        <v>7191.9999999999991</v>
      </c>
      <c r="Q136" s="8">
        <f>tablaguiadevolucion[[#This Row],[valor a cobrar x dia ]]+tablaguiadevolucion[[#This Row],[valor x reposicion]]+tablaguiadevolucion[[#This Row],[valor x reparacion]]</f>
        <v>131192</v>
      </c>
      <c r="R136" s="8">
        <f>tablaguiadevolucion[[#This Row],[total a pagar]]-S136</f>
        <v>20947</v>
      </c>
      <c r="S136" s="8">
        <f>ROUND(tablaguiadevolucion[[#This Row],[total a pagar]]/1.19,0)</f>
        <v>110245</v>
      </c>
    </row>
    <row r="137" spans="1:19" x14ac:dyDescent="0.25">
      <c r="A137">
        <v>31115</v>
      </c>
      <c r="B137">
        <v>1210</v>
      </c>
      <c r="C137">
        <v>17</v>
      </c>
      <c r="D137" t="str">
        <f>VLOOKUP(tablaguiadevolucion[[#This Row],[Artículo]],tablaproductos[],2,FALSE)</f>
        <v>Rodapie 2,57m Blitz</v>
      </c>
      <c r="E137">
        <v>7</v>
      </c>
      <c r="F137" s="8">
        <f>VLOOKUP(tablaguiadevolucion[[#This Row],[Artículo]],tablaproductos[],3,FALSE)</f>
        <v>1800</v>
      </c>
      <c r="G137">
        <v>14</v>
      </c>
      <c r="H137" s="8">
        <f>tablaguiadevolucion[[#This Row],[Cantidad]]*tablaguiadevolucion[[#This Row],[valorxdia]]*tablaguiadevolucion[[#This Row],[Días Reales]]</f>
        <v>176400</v>
      </c>
      <c r="I137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37" s="11">
        <f>ROUND(tablaguiadevolucion[[#This Row],[valor sin descuengto]]*tablaguiadevolucion[[#This Row],[% descuento]],0)</f>
        <v>40572</v>
      </c>
      <c r="K137" s="11">
        <f>tablaguiadevolucion[[#This Row],[valor sin descuengto]]-tablaguiadevolucion[[#This Row],[valor del descuento]]</f>
        <v>135828</v>
      </c>
      <c r="L137">
        <v>6</v>
      </c>
      <c r="M137">
        <v>1</v>
      </c>
      <c r="N137" s="8">
        <f>tablaguiadevolucion[[#This Row],[Irreparables]]*VLOOKUP(tablaguiadevolucion[[#This Row],[Artículo]],tablaproductos[],7,FALSE)</f>
        <v>54000</v>
      </c>
      <c r="O137">
        <v>0</v>
      </c>
      <c r="P137">
        <f>tablaguiadevolucion[[#This Row],[Reparables]]*VLOOKUP(tablaguiadevolucion[[#This Row],[Artículo]],tablaproductos[],6,FALSE)</f>
        <v>0</v>
      </c>
      <c r="Q137" s="8">
        <f>tablaguiadevolucion[[#This Row],[valor a cobrar x dia ]]+tablaguiadevolucion[[#This Row],[valor x reposicion]]+tablaguiadevolucion[[#This Row],[valor x reparacion]]</f>
        <v>189828</v>
      </c>
      <c r="R137" s="8">
        <f>tablaguiadevolucion[[#This Row],[total a pagar]]-S137</f>
        <v>30309</v>
      </c>
      <c r="S137" s="8">
        <f>ROUND(tablaguiadevolucion[[#This Row],[total a pagar]]/1.19,0)</f>
        <v>159519</v>
      </c>
    </row>
    <row r="138" spans="1:19" x14ac:dyDescent="0.25">
      <c r="A138">
        <v>31115</v>
      </c>
      <c r="B138">
        <v>1212</v>
      </c>
      <c r="C138">
        <v>12</v>
      </c>
      <c r="D138" t="str">
        <f>VLOOKUP(tablaguiadevolucion[[#This Row],[Artículo]],tablaproductos[],2,FALSE)</f>
        <v>Plataforma de acero 0,32m x 0,73m</v>
      </c>
      <c r="E138">
        <v>6</v>
      </c>
      <c r="F138" s="8">
        <f>VLOOKUP(tablaguiadevolucion[[#This Row],[Artículo]],tablaproductos[],3,FALSE)</f>
        <v>5400</v>
      </c>
      <c r="G138">
        <v>15</v>
      </c>
      <c r="H138" s="8">
        <f>tablaguiadevolucion[[#This Row],[Cantidad]]*tablaguiadevolucion[[#This Row],[valorxdia]]*tablaguiadevolucion[[#This Row],[Días Reales]]</f>
        <v>486000</v>
      </c>
      <c r="I138" s="12">
        <f>IF(tablaguiadevolucion[[#This Row],[Días Reales]]&lt;5,0%,IF(tablaguiadevolucion[[#This Row],[Días Reales]]&lt;10,VLOOKUP(tablaguiadevolucion[[#This Row],[Artículo]],tablaproductos[],4,FALSE),VLOOKUP(tablaguiadevolucion[[#This Row],[Artículo]],tablaproductos[],5,FALSE)))</f>
        <v>0.23</v>
      </c>
      <c r="J138" s="11">
        <f>ROUND(tablaguiadevolucion[[#This Row],[valor sin descuengto]]*tablaguiadevolucion[[#This Row],[% descuento]],0)</f>
        <v>111780</v>
      </c>
      <c r="K138" s="11">
        <f>tablaguiadevolucion[[#This Row],[valor sin descuengto]]-tablaguiadevolucion[[#This Row],[valor del descuento]]</f>
        <v>374220</v>
      </c>
      <c r="L138">
        <v>5</v>
      </c>
      <c r="M138">
        <v>0</v>
      </c>
      <c r="N138" s="8">
        <f>tablaguiadevolucion[[#This Row],[Irreparables]]*VLOOKUP(tablaguiadevolucion[[#This Row],[Artículo]],tablaproductos[],7,FALSE)</f>
        <v>0</v>
      </c>
      <c r="O138">
        <v>1</v>
      </c>
      <c r="P138">
        <f>tablaguiadevolucion[[#This Row],[Reparables]]*VLOOKUP(tablaguiadevolucion[[#This Row],[Artículo]],tablaproductos[],6,FALSE)</f>
        <v>3510</v>
      </c>
      <c r="Q138" s="8">
        <f>tablaguiadevolucion[[#This Row],[valor a cobrar x dia ]]+tablaguiadevolucion[[#This Row],[valor x reposicion]]+tablaguiadevolucion[[#This Row],[valor x reparacion]]</f>
        <v>377730</v>
      </c>
      <c r="R138" s="8">
        <f>tablaguiadevolucion[[#This Row],[total a pagar]]-S138</f>
        <v>60310</v>
      </c>
      <c r="S138" s="8">
        <f>ROUND(tablaguiadevolucion[[#This Row],[total a pagar]]/1.19,0)</f>
        <v>317420</v>
      </c>
    </row>
  </sheetData>
  <sortState ref="A2:H138">
    <sortCondition ref="A2:A138"/>
    <sortCondition ref="B2:B138"/>
  </sortState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Gráficos</vt:lpstr>
      </vt:variant>
      <vt:variant>
        <vt:i4>1</vt:i4>
      </vt:variant>
    </vt:vector>
  </HeadingPairs>
  <TitlesOfParts>
    <vt:vector size="6" baseType="lpstr">
      <vt:lpstr>Productos</vt:lpstr>
      <vt:lpstr>GuiaDespacho</vt:lpstr>
      <vt:lpstr>resumen x productos</vt:lpstr>
      <vt:lpstr>resumen x descuento</vt:lpstr>
      <vt:lpstr>GuíaDevolución</vt:lpstr>
      <vt:lpstr>Gráfico1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juanfsp</dc:creator>
  <cp:lastModifiedBy>florencia</cp:lastModifiedBy>
  <dcterms:created xsi:type="dcterms:W3CDTF">2017-05-26T21:16:22Z</dcterms:created>
  <dcterms:modified xsi:type="dcterms:W3CDTF">2019-09-25T15:01:30Z</dcterms:modified>
</cp:coreProperties>
</file>