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hidePivotFieldList="1"/>
  <mc:AlternateContent xmlns:mc="http://schemas.openxmlformats.org/markup-compatibility/2006">
    <mc:Choice Requires="x15">
      <x15ac:absPath xmlns:x15ac="http://schemas.microsoft.com/office/spreadsheetml/2010/11/ac" url="C:\Users\Alumno\Desktop\"/>
    </mc:Choice>
  </mc:AlternateContent>
  <bookViews>
    <workbookView xWindow="0" yWindow="0" windowWidth="24000" windowHeight="8835" activeTab="3"/>
  </bookViews>
  <sheets>
    <sheet name="remuneraciones" sheetId="1" r:id="rId1"/>
    <sheet name="Hoja2" sheetId="4" r:id="rId2"/>
    <sheet name="librorem" sheetId="3" r:id="rId3"/>
    <sheet name="contratos" sheetId="2" r:id="rId4"/>
  </sheets>
  <calcPr calcId="152511"/>
  <pivotCaches>
    <pivotCache cacheId="11" r:id="rId5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L3" i="3" l="1"/>
  <c r="L4" i="3"/>
  <c r="L5" i="3"/>
  <c r="L6" i="3"/>
  <c r="L7" i="3"/>
  <c r="L8" i="3"/>
  <c r="L9" i="3"/>
  <c r="L10" i="3"/>
  <c r="L11" i="3"/>
  <c r="L12" i="3"/>
  <c r="L13" i="3"/>
  <c r="L14" i="3"/>
  <c r="L15" i="3"/>
  <c r="L16" i="3"/>
  <c r="L17" i="3"/>
  <c r="L18" i="3"/>
  <c r="L19" i="3"/>
  <c r="K3" i="3"/>
  <c r="K4" i="3"/>
  <c r="K5" i="3"/>
  <c r="K6" i="3"/>
  <c r="K7" i="3"/>
  <c r="K8" i="3"/>
  <c r="K9" i="3"/>
  <c r="K10" i="3"/>
  <c r="K11" i="3"/>
  <c r="K12" i="3"/>
  <c r="K13" i="3"/>
  <c r="K14" i="3"/>
  <c r="K15" i="3"/>
  <c r="K16" i="3"/>
  <c r="K17" i="3"/>
  <c r="K18" i="3"/>
  <c r="K19" i="3"/>
  <c r="J3" i="3"/>
  <c r="J4" i="3"/>
  <c r="J5" i="3"/>
  <c r="J6" i="3"/>
  <c r="J7" i="3"/>
  <c r="J8" i="3"/>
  <c r="J9" i="3"/>
  <c r="J10" i="3"/>
  <c r="J11" i="3"/>
  <c r="J12" i="3"/>
  <c r="J13" i="3"/>
  <c r="J14" i="3"/>
  <c r="J15" i="3"/>
  <c r="J16" i="3"/>
  <c r="J17" i="3"/>
  <c r="J18" i="3"/>
  <c r="J19" i="3"/>
  <c r="I3" i="3"/>
  <c r="I4" i="3"/>
  <c r="I5" i="3"/>
  <c r="I6" i="3"/>
  <c r="I7" i="3"/>
  <c r="I8" i="3"/>
  <c r="I9" i="3"/>
  <c r="I10" i="3"/>
  <c r="I11" i="3"/>
  <c r="I12" i="3"/>
  <c r="I13" i="3"/>
  <c r="I14" i="3"/>
  <c r="I15" i="3"/>
  <c r="I16" i="3"/>
  <c r="I17" i="3"/>
  <c r="I18" i="3"/>
  <c r="I19" i="3"/>
  <c r="H3" i="3"/>
  <c r="H4" i="3"/>
  <c r="H5" i="3"/>
  <c r="H6" i="3"/>
  <c r="H7" i="3"/>
  <c r="H8" i="3"/>
  <c r="H9" i="3"/>
  <c r="H10" i="3"/>
  <c r="H11" i="3"/>
  <c r="H12" i="3"/>
  <c r="H13" i="3"/>
  <c r="H14" i="3"/>
  <c r="H15" i="3"/>
  <c r="H16" i="3"/>
  <c r="H17" i="3"/>
  <c r="H18" i="3"/>
  <c r="H19" i="3"/>
  <c r="L2" i="3"/>
  <c r="M3" i="3"/>
  <c r="M4" i="3"/>
  <c r="M5" i="3"/>
  <c r="M6" i="3"/>
  <c r="M7" i="3"/>
  <c r="M8" i="3"/>
  <c r="M9" i="3"/>
  <c r="M10" i="3"/>
  <c r="M11" i="3"/>
  <c r="M12" i="3"/>
  <c r="M13" i="3"/>
  <c r="M14" i="3"/>
  <c r="M15" i="3"/>
  <c r="M16" i="3"/>
  <c r="M17" i="3"/>
  <c r="M18" i="3"/>
  <c r="M19" i="3"/>
  <c r="M2" i="3"/>
  <c r="H2" i="3"/>
  <c r="I2" i="3" s="1"/>
  <c r="D3" i="3"/>
  <c r="D4" i="3"/>
  <c r="D5" i="3"/>
  <c r="D6" i="3"/>
  <c r="D7" i="3"/>
  <c r="D8" i="3"/>
  <c r="D9" i="3"/>
  <c r="D10" i="3"/>
  <c r="D11" i="3"/>
  <c r="D12" i="3"/>
  <c r="D13" i="3"/>
  <c r="D14" i="3"/>
  <c r="D15" i="3"/>
  <c r="D16" i="3"/>
  <c r="D17" i="3"/>
  <c r="D18" i="3"/>
  <c r="D19" i="3"/>
  <c r="D2" i="3"/>
  <c r="A2" i="3"/>
  <c r="B2" i="3"/>
  <c r="C2" i="3"/>
  <c r="E2" i="3"/>
  <c r="F2" i="3"/>
  <c r="G2" i="3"/>
  <c r="A3" i="3"/>
  <c r="B3" i="3"/>
  <c r="C3" i="3"/>
  <c r="E3" i="3"/>
  <c r="F3" i="3"/>
  <c r="G3" i="3"/>
  <c r="A4" i="3"/>
  <c r="B4" i="3"/>
  <c r="C4" i="3"/>
  <c r="E4" i="3"/>
  <c r="F4" i="3"/>
  <c r="G4" i="3"/>
  <c r="A5" i="3"/>
  <c r="B5" i="3"/>
  <c r="C5" i="3"/>
  <c r="E5" i="3"/>
  <c r="F5" i="3"/>
  <c r="G5" i="3"/>
  <c r="A6" i="3"/>
  <c r="B6" i="3"/>
  <c r="C6" i="3"/>
  <c r="E6" i="3"/>
  <c r="F6" i="3"/>
  <c r="G6" i="3"/>
  <c r="A7" i="3"/>
  <c r="B7" i="3"/>
  <c r="C7" i="3"/>
  <c r="E7" i="3"/>
  <c r="F7" i="3"/>
  <c r="G7" i="3"/>
  <c r="A8" i="3"/>
  <c r="B8" i="3"/>
  <c r="C8" i="3"/>
  <c r="E8" i="3"/>
  <c r="F8" i="3"/>
  <c r="G8" i="3"/>
  <c r="A9" i="3"/>
  <c r="B9" i="3"/>
  <c r="C9" i="3"/>
  <c r="E9" i="3"/>
  <c r="F9" i="3"/>
  <c r="G9" i="3"/>
  <c r="A10" i="3"/>
  <c r="B10" i="3"/>
  <c r="C10" i="3"/>
  <c r="E10" i="3"/>
  <c r="F10" i="3"/>
  <c r="G10" i="3"/>
  <c r="A11" i="3"/>
  <c r="B11" i="3"/>
  <c r="C11" i="3"/>
  <c r="E11" i="3"/>
  <c r="F11" i="3"/>
  <c r="G11" i="3"/>
  <c r="A12" i="3"/>
  <c r="B12" i="3"/>
  <c r="C12" i="3"/>
  <c r="E12" i="3"/>
  <c r="F12" i="3"/>
  <c r="G12" i="3"/>
  <c r="A13" i="3"/>
  <c r="B13" i="3"/>
  <c r="C13" i="3"/>
  <c r="E13" i="3"/>
  <c r="F13" i="3"/>
  <c r="G13" i="3"/>
  <c r="A14" i="3"/>
  <c r="B14" i="3"/>
  <c r="C14" i="3"/>
  <c r="E14" i="3"/>
  <c r="F14" i="3"/>
  <c r="G14" i="3"/>
  <c r="A15" i="3"/>
  <c r="B15" i="3"/>
  <c r="C15" i="3"/>
  <c r="E15" i="3"/>
  <c r="F15" i="3"/>
  <c r="G15" i="3"/>
  <c r="A16" i="3"/>
  <c r="B16" i="3"/>
  <c r="C16" i="3"/>
  <c r="E16" i="3"/>
  <c r="F16" i="3"/>
  <c r="G16" i="3"/>
  <c r="A17" i="3"/>
  <c r="B17" i="3"/>
  <c r="C17" i="3"/>
  <c r="E17" i="3"/>
  <c r="F17" i="3"/>
  <c r="G17" i="3"/>
  <c r="A18" i="3"/>
  <c r="B18" i="3"/>
  <c r="C18" i="3"/>
  <c r="E18" i="3"/>
  <c r="F18" i="3"/>
  <c r="G18" i="3"/>
  <c r="A19" i="3"/>
  <c r="B19" i="3"/>
  <c r="C19" i="3"/>
  <c r="E19" i="3"/>
  <c r="F19" i="3"/>
  <c r="G19" i="3"/>
  <c r="K2" i="3" l="1"/>
  <c r="J2" i="3"/>
</calcChain>
</file>

<file path=xl/sharedStrings.xml><?xml version="1.0" encoding="utf-8"?>
<sst xmlns="http://schemas.openxmlformats.org/spreadsheetml/2006/main" count="195" uniqueCount="85">
  <si>
    <t>Apellido</t>
  </si>
  <si>
    <t>Nombre</t>
  </si>
  <si>
    <t>Cargo</t>
  </si>
  <si>
    <t>cod Cargo</t>
  </si>
  <si>
    <t>Sueldo Base</t>
  </si>
  <si>
    <t>Gerente</t>
  </si>
  <si>
    <t>Cajero</t>
  </si>
  <si>
    <t>Vendedor</t>
  </si>
  <si>
    <t>Cocinero</t>
  </si>
  <si>
    <t>Auxiliar</t>
  </si>
  <si>
    <t>Cod Cargo</t>
  </si>
  <si>
    <t>Horas Extras</t>
  </si>
  <si>
    <t>Cod AFP</t>
  </si>
  <si>
    <t>cod afp</t>
  </si>
  <si>
    <t>afp</t>
  </si>
  <si>
    <t>provida</t>
  </si>
  <si>
    <t>habitat</t>
  </si>
  <si>
    <t>capital</t>
  </si>
  <si>
    <t>cuprum</t>
  </si>
  <si>
    <t>% dcto</t>
  </si>
  <si>
    <t>plan vital</t>
  </si>
  <si>
    <t>modelo</t>
  </si>
  <si>
    <t>rut</t>
  </si>
  <si>
    <t>63.486.692-5</t>
  </si>
  <si>
    <t>59.302.632-9</t>
  </si>
  <si>
    <t>57.285.785-1</t>
  </si>
  <si>
    <t>87.215.281-4</t>
  </si>
  <si>
    <t>19.275.846-0</t>
  </si>
  <si>
    <t>32.135.432-6</t>
  </si>
  <si>
    <t>11.865.971-7</t>
  </si>
  <si>
    <t>35.869.682-K</t>
  </si>
  <si>
    <t>22.134.706-K</t>
  </si>
  <si>
    <t>19.484.824-0</t>
  </si>
  <si>
    <t>27.310.553-9</t>
  </si>
  <si>
    <t>65.804.832-3</t>
  </si>
  <si>
    <t>20.461.405-5</t>
  </si>
  <si>
    <t>17.293.483-8</t>
  </si>
  <si>
    <t>38.314.461-7</t>
  </si>
  <si>
    <t>39.854.156-2</t>
  </si>
  <si>
    <t>66.531.183-3</t>
  </si>
  <si>
    <t>10.710.383-5</t>
  </si>
  <si>
    <t>Alex</t>
  </si>
  <si>
    <t>Alvaro</t>
  </si>
  <si>
    <t>Andrés</t>
  </si>
  <si>
    <t>Carlos</t>
  </si>
  <si>
    <t>Gloria</t>
  </si>
  <si>
    <t>Carolina</t>
  </si>
  <si>
    <t>Ana</t>
  </si>
  <si>
    <t>Elsa</t>
  </si>
  <si>
    <t>Maria</t>
  </si>
  <si>
    <t>Mariela</t>
  </si>
  <si>
    <t>Ivonne</t>
  </si>
  <si>
    <t>Marcela</t>
  </si>
  <si>
    <t>Carmen</t>
  </si>
  <si>
    <t>Gumercinda</t>
  </si>
  <si>
    <t>Patricio</t>
  </si>
  <si>
    <t>Alberto</t>
  </si>
  <si>
    <t>Segismundo</t>
  </si>
  <si>
    <t>Damian</t>
  </si>
  <si>
    <t>Contreras</t>
  </si>
  <si>
    <t>Cid</t>
  </si>
  <si>
    <t>Bustamante</t>
  </si>
  <si>
    <t>Chandia</t>
  </si>
  <si>
    <t>Flores</t>
  </si>
  <si>
    <t>Muñoz</t>
  </si>
  <si>
    <t>Maldonado</t>
  </si>
  <si>
    <t>Gonzalez</t>
  </si>
  <si>
    <t>Sepulveda</t>
  </si>
  <si>
    <t>Sueldo base</t>
  </si>
  <si>
    <t>AFP</t>
  </si>
  <si>
    <t>Capital</t>
  </si>
  <si>
    <t>Cuprum</t>
  </si>
  <si>
    <t>Modelo</t>
  </si>
  <si>
    <t>Provida</t>
  </si>
  <si>
    <t>Habitat</t>
  </si>
  <si>
    <t>Plan Vital</t>
  </si>
  <si>
    <t xml:space="preserve">nombre competo </t>
  </si>
  <si>
    <t>sueldo base</t>
  </si>
  <si>
    <t>monto horas extrra</t>
  </si>
  <si>
    <t>descuento afp</t>
  </si>
  <si>
    <t>descvuento salud</t>
  </si>
  <si>
    <t>sueldo liquido</t>
  </si>
  <si>
    <t>Etiquetas de fila</t>
  </si>
  <si>
    <t>Total general</t>
  </si>
  <si>
    <t>Suma de sueldo liquido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</si>
</sst>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2" formatCode="_-&quot;$&quot;\ * #,##0_-;\-&quot;$&quot;\ * #,##0_-;_-&quot;$&quot;\ * &quot;-&quot;_-;_-@_-"/>
    <numFmt numFmtId="164" formatCode="_ * #,##0_ ;_ * \-#,##0_ ;_ * &quot;-&quot;_ ;_ @_ 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2" fontId="1" fillId="0" borderId="0" applyFont="0" applyFill="0" applyBorder="0" applyAlignment="0" applyProtection="0"/>
  </cellStyleXfs>
  <cellXfs count="10">
    <xf numFmtId="0" fontId="0" fillId="0" borderId="0" xfId="0"/>
    <xf numFmtId="1" fontId="0" fillId="0" borderId="0" xfId="0" applyNumberFormat="1"/>
    <xf numFmtId="164" fontId="0" fillId="0" borderId="0" xfId="1" applyFont="1"/>
    <xf numFmtId="0" fontId="2" fillId="0" borderId="0" xfId="0" applyFont="1"/>
    <xf numFmtId="10" fontId="0" fillId="0" borderId="0" xfId="2" applyNumberFormat="1" applyFont="1"/>
    <xf numFmtId="0" fontId="2" fillId="0" borderId="1" xfId="0" applyFont="1" applyBorder="1"/>
    <xf numFmtId="42" fontId="0" fillId="0" borderId="0" xfId="3" applyFont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</cellXfs>
  <cellStyles count="4">
    <cellStyle name="Millares [0]" xfId="1" builtinId="6"/>
    <cellStyle name="Moneda [0]" xfId="3" builtinId="7"/>
    <cellStyle name="Normal" xfId="0" builtinId="0"/>
    <cellStyle name="Porcentaje" xfId="2" builtinId="5"/>
  </cellStyles>
  <dxfs count="3"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4" formatCode="0.00%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pivotCacheDefinition" Target="pivotCache/pivotCacheDefinition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[isidora cartes.xlsx]Hoja2!Tabla dinámica3</c:name>
    <c:fmtId val="0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/>
              <a:t>INFORMACIÓN</a:t>
            </a:r>
            <a:r>
              <a:rPr lang="es-ES" baseline="0"/>
              <a:t> AFP</a:t>
            </a:r>
          </a:p>
          <a:p>
            <a:pPr>
              <a:defRPr/>
            </a:pPr>
            <a:endParaRPr lang="es-ES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Hoja2!$B$3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Hoja2!$A$4:$A$10</c:f>
              <c:strCache>
                <c:ptCount val="6"/>
                <c:pt idx="0">
                  <c:v>capital</c:v>
                </c:pt>
                <c:pt idx="1">
                  <c:v>cuprum</c:v>
                </c:pt>
                <c:pt idx="2">
                  <c:v>habitat</c:v>
                </c:pt>
                <c:pt idx="3">
                  <c:v>modelo</c:v>
                </c:pt>
                <c:pt idx="4">
                  <c:v>plan vital</c:v>
                </c:pt>
                <c:pt idx="5">
                  <c:v>provida</c:v>
                </c:pt>
              </c:strCache>
            </c:strRef>
          </c:cat>
          <c:val>
            <c:numRef>
              <c:f>Hoja2!$B$4:$B$10</c:f>
              <c:numCache>
                <c:formatCode>General</c:formatCode>
                <c:ptCount val="6"/>
                <c:pt idx="0">
                  <c:v>2630946</c:v>
                </c:pt>
                <c:pt idx="1">
                  <c:v>391635</c:v>
                </c:pt>
                <c:pt idx="2">
                  <c:v>1157107</c:v>
                </c:pt>
                <c:pt idx="3">
                  <c:v>1294890</c:v>
                </c:pt>
                <c:pt idx="4">
                  <c:v>567515</c:v>
                </c:pt>
                <c:pt idx="5">
                  <c:v>4402549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26231776"/>
        <c:axId val="226230656"/>
      </c:barChart>
      <c:catAx>
        <c:axId val="2262317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26230656"/>
        <c:crosses val="autoZero"/>
        <c:auto val="1"/>
        <c:lblAlgn val="ctr"/>
        <c:lblOffset val="100"/>
        <c:noMultiLvlLbl val="0"/>
      </c:catAx>
      <c:valAx>
        <c:axId val="2262306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2623177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614362</xdr:colOff>
      <xdr:row>4</xdr:row>
      <xdr:rowOff>52387</xdr:rowOff>
    </xdr:from>
    <xdr:to>
      <xdr:col>10</xdr:col>
      <xdr:colOff>614362</xdr:colOff>
      <xdr:row>18</xdr:row>
      <xdr:rowOff>128587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Alumno" refreshedDate="43752.545141666669" createdVersion="5" refreshedVersion="5" minRefreshableVersion="3" recordCount="18">
  <cacheSource type="worksheet">
    <worksheetSource name="tablalibrorem"/>
  </cacheSource>
  <cacheFields count="13">
    <cacheField name="rut" numFmtId="0">
      <sharedItems/>
    </cacheField>
    <cacheField name="Apellido" numFmtId="0">
      <sharedItems count="9">
        <s v="Contreras"/>
        <s v="Cid"/>
        <s v="Bustamante"/>
        <s v="Chandia"/>
        <s v="Flores"/>
        <s v="Muñoz"/>
        <s v="Maldonado"/>
        <s v="Gonzalez"/>
        <s v="Sepulveda"/>
      </sharedItems>
    </cacheField>
    <cacheField name="Nombre" numFmtId="0">
      <sharedItems/>
    </cacheField>
    <cacheField name="nombre competo " numFmtId="0">
      <sharedItems/>
    </cacheField>
    <cacheField name="Cod Cargo" numFmtId="0">
      <sharedItems containsSemiMixedTypes="0" containsString="0" containsNumber="1" containsInteger="1" minValue="10" maxValue="14"/>
    </cacheField>
    <cacheField name="Horas Extras" numFmtId="0">
      <sharedItems containsSemiMixedTypes="0" containsString="0" containsNumber="1" containsInteger="1" minValue="0" maxValue="23"/>
    </cacheField>
    <cacheField name="Cod AFP" numFmtId="0">
      <sharedItems containsSemiMixedTypes="0" containsString="0" containsNumber="1" containsInteger="1" minValue="21" maxValue="26" count="6">
        <n v="21"/>
        <n v="22"/>
        <n v="26"/>
        <n v="25"/>
        <n v="23"/>
        <n v="24"/>
      </sharedItems>
    </cacheField>
    <cacheField name="sueldo base" numFmtId="42">
      <sharedItems containsSemiMixedTypes="0" containsString="0" containsNumber="1" containsInteger="1" minValue="450000" maxValue="952000"/>
    </cacheField>
    <cacheField name="monto horas extrra" numFmtId="42">
      <sharedItems containsSemiMixedTypes="0" containsString="0" containsNumber="1" containsInteger="1" minValue="0" maxValue="77583"/>
    </cacheField>
    <cacheField name="descuento afp" numFmtId="42">
      <sharedItems containsSemiMixedTypes="0" containsString="0" containsNumber="1" containsInteger="1" minValue="58365" maxValue="130677"/>
    </cacheField>
    <cacheField name="descvuento salud" numFmtId="42">
      <sharedItems containsSemiMixedTypes="0" containsString="0" containsNumber="1" containsInteger="1" minValue="450000" maxValue="955887"/>
    </cacheField>
    <cacheField name="sueldo liquido" numFmtId="42">
      <sharedItems containsSemiMixedTypes="0" containsString="0" containsNumber="1" containsInteger="1" minValue="391635" maxValue="876856"/>
    </cacheField>
    <cacheField name="afp" numFmtId="0">
      <sharedItems count="6">
        <s v="capital"/>
        <s v="cuprum"/>
        <s v="modelo"/>
        <s v="provida"/>
        <s v="habitat"/>
        <s v="plan vital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18">
  <r>
    <s v="19.275.846-0"/>
    <x v="0"/>
    <s v="Alex"/>
    <s v="Contreras, Alex"/>
    <n v="10"/>
    <n v="8"/>
    <x v="0"/>
    <n v="952000"/>
    <n v="55533"/>
    <n v="130677"/>
    <n v="955887"/>
    <n v="876856"/>
    <x v="0"/>
  </r>
  <r>
    <s v="57.285.785-1"/>
    <x v="1"/>
    <s v="Alvaro"/>
    <s v="Cid, Alvaro"/>
    <n v="11"/>
    <n v="8"/>
    <x v="0"/>
    <n v="450000"/>
    <n v="26250"/>
    <n v="61770"/>
    <n v="451838"/>
    <n v="414480"/>
    <x v="0"/>
  </r>
  <r>
    <s v="87.215.281-4"/>
    <x v="2"/>
    <s v="Andrés"/>
    <s v="Bustamante, Andrés"/>
    <n v="11"/>
    <n v="0"/>
    <x v="1"/>
    <n v="450000"/>
    <n v="0"/>
    <n v="58365"/>
    <n v="450000"/>
    <n v="391635"/>
    <x v="1"/>
  </r>
  <r>
    <s v="63.486.692-5"/>
    <x v="3"/>
    <s v="Carlos"/>
    <s v="Chandia, Carlos"/>
    <n v="12"/>
    <n v="0"/>
    <x v="2"/>
    <n v="650000"/>
    <n v="0"/>
    <n v="79950"/>
    <n v="650000"/>
    <n v="570050"/>
    <x v="2"/>
  </r>
  <r>
    <s v="22.134.706-K"/>
    <x v="4"/>
    <s v="Gloria"/>
    <s v="Flores, Gloria"/>
    <n v="14"/>
    <n v="7"/>
    <x v="3"/>
    <n v="540000"/>
    <n v="27562"/>
    <n v="73670"/>
    <n v="541929"/>
    <n v="493892"/>
    <x v="3"/>
  </r>
  <r>
    <s v="59.302.632-9"/>
    <x v="5"/>
    <s v="Carolina"/>
    <s v="Muñoz, Carolina"/>
    <n v="12"/>
    <n v="4"/>
    <x v="3"/>
    <n v="650000"/>
    <n v="18958"/>
    <n v="86831"/>
    <n v="651327"/>
    <n v="582127"/>
    <x v="3"/>
  </r>
  <r>
    <s v="32.135.432-6"/>
    <x v="6"/>
    <s v="Ana"/>
    <s v="Maldonado, Ana"/>
    <n v="13"/>
    <n v="0"/>
    <x v="3"/>
    <n v="760000"/>
    <n v="0"/>
    <n v="98648"/>
    <n v="760000"/>
    <n v="661352"/>
    <x v="3"/>
  </r>
  <r>
    <s v="11.865.971-7"/>
    <x v="7"/>
    <s v="Elsa"/>
    <s v="Gonzalez, Elsa"/>
    <n v="14"/>
    <n v="0"/>
    <x v="3"/>
    <n v="540000"/>
    <n v="0"/>
    <n v="70092"/>
    <n v="540000"/>
    <n v="469908"/>
    <x v="3"/>
  </r>
  <r>
    <s v="35.869.682-K"/>
    <x v="8"/>
    <s v="Maria"/>
    <s v="Sepulveda, Maria"/>
    <n v="13"/>
    <n v="14"/>
    <x v="4"/>
    <n v="760000"/>
    <n v="77583"/>
    <n v="107211"/>
    <n v="765431"/>
    <n v="730372"/>
    <x v="4"/>
  </r>
  <r>
    <s v="19.484.824-0"/>
    <x v="0"/>
    <s v="Mariela"/>
    <s v="Contreras, Mariela"/>
    <n v="10"/>
    <n v="0"/>
    <x v="0"/>
    <n v="952000"/>
    <n v="0"/>
    <n v="123474"/>
    <n v="952000"/>
    <n v="828526"/>
    <x v="0"/>
  </r>
  <r>
    <s v="27.310.553-9"/>
    <x v="1"/>
    <s v="Ivonne"/>
    <s v="Cid, Ivonne"/>
    <n v="11"/>
    <n v="23"/>
    <x v="3"/>
    <n v="450000"/>
    <n v="75469"/>
    <n v="68206"/>
    <n v="455283"/>
    <n v="457263"/>
    <x v="3"/>
  </r>
  <r>
    <s v="65.804.832-3"/>
    <x v="2"/>
    <s v="Marcela"/>
    <s v="Bustamante, Marcela"/>
    <n v="11"/>
    <n v="12"/>
    <x v="4"/>
    <n v="450000"/>
    <n v="39375"/>
    <n v="62640"/>
    <n v="452756"/>
    <n v="426735"/>
    <x v="4"/>
  </r>
  <r>
    <s v="20.461.405-5"/>
    <x v="3"/>
    <s v="Carmen"/>
    <s v="Chandia, Carmen"/>
    <n v="12"/>
    <n v="0"/>
    <x v="5"/>
    <n v="650000"/>
    <n v="0"/>
    <n v="82485"/>
    <n v="650000"/>
    <n v="567515"/>
    <x v="5"/>
  </r>
  <r>
    <s v="17.293.483-8"/>
    <x v="4"/>
    <s v="Gumercinda"/>
    <s v="Flores, Gumercinda"/>
    <n v="12"/>
    <n v="0"/>
    <x v="3"/>
    <n v="650000"/>
    <n v="0"/>
    <n v="84370"/>
    <n v="650000"/>
    <n v="565630"/>
    <x v="3"/>
  </r>
  <r>
    <s v="38.314.461-7"/>
    <x v="5"/>
    <s v="Patricio"/>
    <s v="Muñoz, Patricio"/>
    <n v="13"/>
    <n v="12"/>
    <x v="2"/>
    <n v="760000"/>
    <n v="66500"/>
    <n v="101660"/>
    <n v="764655"/>
    <n v="724840"/>
    <x v="2"/>
  </r>
  <r>
    <s v="39.854.156-2"/>
    <x v="6"/>
    <s v="Alberto"/>
    <s v="Maldonado, Alberto"/>
    <n v="13"/>
    <n v="0"/>
    <x v="3"/>
    <n v="760000"/>
    <n v="0"/>
    <n v="98648"/>
    <n v="760000"/>
    <n v="661352"/>
    <x v="3"/>
  </r>
  <r>
    <s v="66.531.183-3"/>
    <x v="7"/>
    <s v="Segismundo"/>
    <s v="Gonzalez, Segismundo"/>
    <n v="14"/>
    <n v="12"/>
    <x v="0"/>
    <n v="540000"/>
    <n v="47250"/>
    <n v="76166"/>
    <n v="543308"/>
    <n v="511084"/>
    <x v="0"/>
  </r>
  <r>
    <s v="10.710.383-5"/>
    <x v="8"/>
    <s v="Damian"/>
    <s v="Sepulveda, Damian"/>
    <n v="14"/>
    <n v="12"/>
    <x v="3"/>
    <n v="540000"/>
    <n v="47250"/>
    <n v="76225"/>
    <n v="543308"/>
    <n v="511025"/>
    <x v="3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Tabla dinámica3" cacheId="11" applyNumberFormats="0" applyBorderFormats="0" applyFontFormats="0" applyPatternFormats="0" applyAlignmentFormats="0" applyWidthHeightFormats="1" dataCaption="Valores" updatedVersion="5" minRefreshableVersion="3" useAutoFormatting="1" itemPrintTitles="1" createdVersion="5" indent="0" outline="1" outlineData="1" multipleFieldFilters="0" chartFormat="1">
  <location ref="A3:B10" firstHeaderRow="1" firstDataRow="1" firstDataCol="1"/>
  <pivotFields count="13">
    <pivotField showAll="0"/>
    <pivotField showAll="0">
      <items count="10">
        <item x="2"/>
        <item x="3"/>
        <item x="1"/>
        <item x="0"/>
        <item x="4"/>
        <item x="7"/>
        <item x="6"/>
        <item x="5"/>
        <item x="8"/>
        <item t="default"/>
      </items>
    </pivotField>
    <pivotField showAll="0"/>
    <pivotField showAll="0"/>
    <pivotField showAll="0"/>
    <pivotField showAll="0"/>
    <pivotField showAll="0">
      <items count="7">
        <item x="0"/>
        <item x="1"/>
        <item x="4"/>
        <item x="5"/>
        <item x="3"/>
        <item x="2"/>
        <item t="default"/>
      </items>
    </pivotField>
    <pivotField numFmtId="42" showAll="0"/>
    <pivotField numFmtId="42" showAll="0"/>
    <pivotField numFmtId="42" showAll="0"/>
    <pivotField numFmtId="42" showAll="0"/>
    <pivotField dataField="1" numFmtId="42" showAll="0"/>
    <pivotField axis="axisRow" showAll="0">
      <items count="7">
        <item x="0"/>
        <item x="1"/>
        <item x="4"/>
        <item x="2"/>
        <item x="5"/>
        <item x="3"/>
        <item t="default"/>
      </items>
    </pivotField>
  </pivotFields>
  <rowFields count="1">
    <field x="12"/>
  </rowFields>
  <rowItems count="7">
    <i>
      <x/>
    </i>
    <i>
      <x v="1"/>
    </i>
    <i>
      <x v="2"/>
    </i>
    <i>
      <x v="3"/>
    </i>
    <i>
      <x v="4"/>
    </i>
    <i>
      <x v="5"/>
    </i>
    <i t="grand">
      <x/>
    </i>
  </rowItems>
  <colItems count="1">
    <i/>
  </colItems>
  <dataFields count="1">
    <dataField name="Suma de sueldo liquido" fld="11" baseField="0" baseItem="0"/>
  </dataFields>
  <chartFormats count="1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ables/table1.xml><?xml version="1.0" encoding="utf-8"?>
<table xmlns="http://schemas.openxmlformats.org/spreadsheetml/2006/main" id="3" name="tablacargo" displayName="tablacargo" ref="H2:J7" totalsRowShown="0" headerRowDxfId="2">
  <autoFilter ref="H2:J7"/>
  <tableColumns count="3">
    <tableColumn id="1" name="cod Cargo"/>
    <tableColumn id="2" name="Cargo"/>
    <tableColumn id="3" name="Sueldo Base"/>
  </tableColumns>
  <tableStyleInfo name="TableStyleMedium3" showFirstColumn="0" showLastColumn="0" showRowStripes="1" showColumnStripes="0"/>
</table>
</file>

<file path=xl/tables/table2.xml><?xml version="1.0" encoding="utf-8"?>
<table xmlns="http://schemas.openxmlformats.org/spreadsheetml/2006/main" id="4" name="tablaafp" displayName="tablaafp" ref="L2:N8" totalsRowShown="0" headerRowDxfId="0">
  <autoFilter ref="L2:N8"/>
  <tableColumns count="3">
    <tableColumn id="1" name="cod afp"/>
    <tableColumn id="2" name="afp"/>
    <tableColumn id="3" name="% dcto" dataDxfId="1" dataCellStyle="Porcentaje"/>
  </tableColumns>
  <tableStyleInfo name="TableStyleMedium3" showFirstColumn="0" showLastColumn="0" showRowStripes="1" showColumnStripes="0"/>
</table>
</file>

<file path=xl/tables/table3.xml><?xml version="1.0" encoding="utf-8"?>
<table xmlns="http://schemas.openxmlformats.org/spreadsheetml/2006/main" id="1" name="tablalibrorem" displayName="tablalibrorem" ref="A1:M19" totalsRowShown="0">
  <autoFilter ref="A1:M19"/>
  <tableColumns count="13">
    <tableColumn id="1" name="rut">
      <calculatedColumnFormula>remuneraciones!A3</calculatedColumnFormula>
    </tableColumn>
    <tableColumn id="2" name="Apellido">
      <calculatedColumnFormula>remuneraciones!B3</calculatedColumnFormula>
    </tableColumn>
    <tableColumn id="3" name="Nombre">
      <calculatedColumnFormula>remuneraciones!C3</calculatedColumnFormula>
    </tableColumn>
    <tableColumn id="7" name="nombre competo ">
      <calculatedColumnFormula>CONCATENATE(tablalibrorem[[#This Row],[Apellido]],", ",tablalibrorem[[#This Row],[Nombre]])</calculatedColumnFormula>
    </tableColumn>
    <tableColumn id="4" name="Cod Cargo">
      <calculatedColumnFormula>remuneraciones!D3</calculatedColumnFormula>
    </tableColumn>
    <tableColumn id="5" name="Horas Extras">
      <calculatedColumnFormula>remuneraciones!E3</calculatedColumnFormula>
    </tableColumn>
    <tableColumn id="6" name="Cod AFP">
      <calculatedColumnFormula>remuneraciones!F3</calculatedColumnFormula>
    </tableColumn>
    <tableColumn id="8" name="sueldo base">
      <calculatedColumnFormula>VLOOKUP(tablalibrorem[[#This Row],[Cod Cargo]],tablacargo[],3)</calculatedColumnFormula>
    </tableColumn>
    <tableColumn id="9" name="monto horas extrra">
      <calculatedColumnFormula>ROUND(tablalibrorem[[#This Row],[sueldo base]]*0.00729165*tablalibrorem[[#This Row],[Horas Extras]],0)</calculatedColumnFormula>
    </tableColumn>
    <tableColumn id="10" name="descuento afp">
      <calculatedColumnFormula>ROUND((VLOOKUP(tablalibrorem[[#This Row],[Cod AFP]],tablaafp[],3)*(tablalibrorem[[#This Row],[sueldo base]]+tablalibrorem[[#This Row],[monto horas extrra]])),0)</calculatedColumnFormula>
    </tableColumn>
    <tableColumn id="11" name="descvuento salud">
      <calculatedColumnFormula>ROUND(tablalibrorem[[#This Row],[sueldo base]]+tablalibrorem[[#This Row],[monto horas extrra]]*7%,0)</calculatedColumnFormula>
    </tableColumn>
    <tableColumn id="12" name="sueldo liquido">
      <calculatedColumnFormula>tablalibrorem[[#This Row],[sueldo base]]+tablalibrorem[[#This Row],[monto horas extrra]]-tablalibrorem[[#This Row],[descuento afp]]</calculatedColumnFormula>
    </tableColumn>
    <tableColumn id="13" name="afp">
      <calculatedColumnFormula>VLOOKUP(tablalibrorem[[#This Row],[Cod AFP]],tablaafp[],2,FALSE)</calculatedColumnFormula>
    </tableColumn>
  </tableColumns>
  <tableStyleInfo name="TableStyleMedium1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ivotTable" Target="../pivotTables/pivot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2:N20"/>
  <sheetViews>
    <sheetView workbookViewId="0">
      <selection activeCell="M5" sqref="M5"/>
    </sheetView>
  </sheetViews>
  <sheetFormatPr baseColWidth="10" defaultRowHeight="15" x14ac:dyDescent="0.25"/>
  <cols>
    <col min="1" max="1" width="12" bestFit="1" customWidth="1"/>
    <col min="2" max="2" width="13.140625" bestFit="1" customWidth="1"/>
    <col min="3" max="3" width="11.85546875" bestFit="1" customWidth="1"/>
    <col min="8" max="8" width="11.7109375" customWidth="1"/>
    <col min="10" max="10" width="13.85546875" customWidth="1"/>
  </cols>
  <sheetData>
    <row r="2" spans="1:14" ht="15.75" thickBot="1" x14ac:dyDescent="0.3">
      <c r="A2" s="5" t="s">
        <v>22</v>
      </c>
      <c r="B2" s="5" t="s">
        <v>0</v>
      </c>
      <c r="C2" s="5" t="s">
        <v>1</v>
      </c>
      <c r="D2" s="5" t="s">
        <v>10</v>
      </c>
      <c r="E2" s="5" t="s">
        <v>11</v>
      </c>
      <c r="F2" s="5" t="s">
        <v>12</v>
      </c>
      <c r="H2" s="3" t="s">
        <v>3</v>
      </c>
      <c r="I2" s="3" t="s">
        <v>2</v>
      </c>
      <c r="J2" s="3" t="s">
        <v>4</v>
      </c>
      <c r="L2" s="3" t="s">
        <v>13</v>
      </c>
      <c r="M2" s="3" t="s">
        <v>14</v>
      </c>
      <c r="N2" s="3" t="s">
        <v>19</v>
      </c>
    </row>
    <row r="3" spans="1:14" x14ac:dyDescent="0.25">
      <c r="A3" t="s">
        <v>27</v>
      </c>
      <c r="B3" s="1" t="s">
        <v>59</v>
      </c>
      <c r="C3" s="1" t="s">
        <v>41</v>
      </c>
      <c r="D3" s="2">
        <v>10</v>
      </c>
      <c r="E3">
        <v>8</v>
      </c>
      <c r="F3">
        <v>21</v>
      </c>
      <c r="H3">
        <v>10</v>
      </c>
      <c r="I3" t="s">
        <v>5</v>
      </c>
      <c r="J3">
        <v>952000</v>
      </c>
      <c r="L3">
        <v>21</v>
      </c>
      <c r="M3" t="s">
        <v>17</v>
      </c>
      <c r="N3" s="4">
        <v>0.12970000000000001</v>
      </c>
    </row>
    <row r="4" spans="1:14" x14ac:dyDescent="0.25">
      <c r="A4" t="s">
        <v>25</v>
      </c>
      <c r="B4" s="1" t="s">
        <v>60</v>
      </c>
      <c r="C4" s="1" t="s">
        <v>42</v>
      </c>
      <c r="D4" s="2">
        <v>11</v>
      </c>
      <c r="E4">
        <v>8</v>
      </c>
      <c r="F4">
        <v>21</v>
      </c>
      <c r="H4">
        <v>11</v>
      </c>
      <c r="I4" t="s">
        <v>7</v>
      </c>
      <c r="J4">
        <v>450000</v>
      </c>
      <c r="L4">
        <v>22</v>
      </c>
      <c r="M4" t="s">
        <v>18</v>
      </c>
      <c r="N4" s="4">
        <v>0.12970000000000001</v>
      </c>
    </row>
    <row r="5" spans="1:14" x14ac:dyDescent="0.25">
      <c r="A5" t="s">
        <v>26</v>
      </c>
      <c r="B5" s="1" t="s">
        <v>61</v>
      </c>
      <c r="C5" s="1" t="s">
        <v>43</v>
      </c>
      <c r="D5" s="2">
        <v>11</v>
      </c>
      <c r="F5">
        <v>22</v>
      </c>
      <c r="H5">
        <v>12</v>
      </c>
      <c r="I5" t="s">
        <v>6</v>
      </c>
      <c r="J5">
        <v>650000</v>
      </c>
      <c r="L5">
        <v>23</v>
      </c>
      <c r="M5" t="s">
        <v>16</v>
      </c>
      <c r="N5" s="4">
        <v>0.128</v>
      </c>
    </row>
    <row r="6" spans="1:14" x14ac:dyDescent="0.25">
      <c r="A6" t="s">
        <v>23</v>
      </c>
      <c r="B6" s="1" t="s">
        <v>62</v>
      </c>
      <c r="C6" s="1" t="s">
        <v>44</v>
      </c>
      <c r="D6" s="2">
        <v>12</v>
      </c>
      <c r="F6">
        <v>26</v>
      </c>
      <c r="H6">
        <v>13</v>
      </c>
      <c r="I6" t="s">
        <v>8</v>
      </c>
      <c r="J6">
        <v>760000</v>
      </c>
      <c r="L6">
        <v>24</v>
      </c>
      <c r="M6" t="s">
        <v>20</v>
      </c>
      <c r="N6" s="4">
        <v>0.12690000000000001</v>
      </c>
    </row>
    <row r="7" spans="1:14" x14ac:dyDescent="0.25">
      <c r="A7" t="s">
        <v>31</v>
      </c>
      <c r="B7" s="1" t="s">
        <v>63</v>
      </c>
      <c r="C7" s="1" t="s">
        <v>45</v>
      </c>
      <c r="D7" s="2">
        <v>14</v>
      </c>
      <c r="E7">
        <v>7</v>
      </c>
      <c r="F7">
        <v>25</v>
      </c>
      <c r="H7">
        <v>14</v>
      </c>
      <c r="I7" t="s">
        <v>9</v>
      </c>
      <c r="J7">
        <v>540000</v>
      </c>
      <c r="L7">
        <v>25</v>
      </c>
      <c r="M7" t="s">
        <v>15</v>
      </c>
      <c r="N7" s="4">
        <v>0.1298</v>
      </c>
    </row>
    <row r="8" spans="1:14" x14ac:dyDescent="0.25">
      <c r="A8" t="s">
        <v>24</v>
      </c>
      <c r="B8" s="1" t="s">
        <v>64</v>
      </c>
      <c r="C8" s="1" t="s">
        <v>46</v>
      </c>
      <c r="D8" s="2">
        <v>12</v>
      </c>
      <c r="E8">
        <v>4</v>
      </c>
      <c r="F8">
        <v>25</v>
      </c>
      <c r="L8">
        <v>26</v>
      </c>
      <c r="M8" t="s">
        <v>21</v>
      </c>
      <c r="N8" s="4">
        <v>0.123</v>
      </c>
    </row>
    <row r="9" spans="1:14" x14ac:dyDescent="0.25">
      <c r="A9" t="s">
        <v>28</v>
      </c>
      <c r="B9" s="1" t="s">
        <v>65</v>
      </c>
      <c r="C9" s="1" t="s">
        <v>47</v>
      </c>
      <c r="D9" s="2">
        <v>13</v>
      </c>
      <c r="F9">
        <v>25</v>
      </c>
    </row>
    <row r="10" spans="1:14" x14ac:dyDescent="0.25">
      <c r="A10" t="s">
        <v>29</v>
      </c>
      <c r="B10" s="1" t="s">
        <v>66</v>
      </c>
      <c r="C10" s="1" t="s">
        <v>48</v>
      </c>
      <c r="D10" s="2">
        <v>14</v>
      </c>
      <c r="F10">
        <v>25</v>
      </c>
    </row>
    <row r="11" spans="1:14" x14ac:dyDescent="0.25">
      <c r="A11" t="s">
        <v>30</v>
      </c>
      <c r="B11" s="1" t="s">
        <v>67</v>
      </c>
      <c r="C11" s="1" t="s">
        <v>49</v>
      </c>
      <c r="D11" s="2">
        <v>13</v>
      </c>
      <c r="E11">
        <v>14</v>
      </c>
      <c r="F11">
        <v>23</v>
      </c>
    </row>
    <row r="12" spans="1:14" x14ac:dyDescent="0.25">
      <c r="A12" t="s">
        <v>32</v>
      </c>
      <c r="B12" s="1" t="s">
        <v>59</v>
      </c>
      <c r="C12" s="1" t="s">
        <v>50</v>
      </c>
      <c r="D12" s="2">
        <v>10</v>
      </c>
      <c r="F12" s="2">
        <v>21</v>
      </c>
    </row>
    <row r="13" spans="1:14" x14ac:dyDescent="0.25">
      <c r="A13" t="s">
        <v>33</v>
      </c>
      <c r="B13" s="1" t="s">
        <v>60</v>
      </c>
      <c r="C13" s="1" t="s">
        <v>51</v>
      </c>
      <c r="D13" s="2">
        <v>11</v>
      </c>
      <c r="E13">
        <v>23</v>
      </c>
      <c r="F13" s="2">
        <v>25</v>
      </c>
    </row>
    <row r="14" spans="1:14" x14ac:dyDescent="0.25">
      <c r="A14" t="s">
        <v>34</v>
      </c>
      <c r="B14" s="1" t="s">
        <v>61</v>
      </c>
      <c r="C14" s="1" t="s">
        <v>52</v>
      </c>
      <c r="D14" s="2">
        <v>11</v>
      </c>
      <c r="E14">
        <v>12</v>
      </c>
      <c r="F14" s="2">
        <v>23</v>
      </c>
    </row>
    <row r="15" spans="1:14" x14ac:dyDescent="0.25">
      <c r="A15" t="s">
        <v>35</v>
      </c>
      <c r="B15" s="1" t="s">
        <v>62</v>
      </c>
      <c r="C15" s="1" t="s">
        <v>53</v>
      </c>
      <c r="D15" s="2">
        <v>12</v>
      </c>
      <c r="F15" s="2">
        <v>24</v>
      </c>
    </row>
    <row r="16" spans="1:14" x14ac:dyDescent="0.25">
      <c r="A16" t="s">
        <v>36</v>
      </c>
      <c r="B16" s="1" t="s">
        <v>63</v>
      </c>
      <c r="C16" s="1" t="s">
        <v>54</v>
      </c>
      <c r="D16" s="2">
        <v>12</v>
      </c>
      <c r="F16" s="2">
        <v>25</v>
      </c>
    </row>
    <row r="17" spans="1:6" x14ac:dyDescent="0.25">
      <c r="A17" t="s">
        <v>37</v>
      </c>
      <c r="B17" s="1" t="s">
        <v>64</v>
      </c>
      <c r="C17" s="1" t="s">
        <v>55</v>
      </c>
      <c r="D17" s="2">
        <v>13</v>
      </c>
      <c r="E17">
        <v>12</v>
      </c>
      <c r="F17" s="2">
        <v>26</v>
      </c>
    </row>
    <row r="18" spans="1:6" x14ac:dyDescent="0.25">
      <c r="A18" t="s">
        <v>38</v>
      </c>
      <c r="B18" s="1" t="s">
        <v>65</v>
      </c>
      <c r="C18" s="1" t="s">
        <v>56</v>
      </c>
      <c r="D18" s="2">
        <v>13</v>
      </c>
      <c r="F18" s="2">
        <v>25</v>
      </c>
    </row>
    <row r="19" spans="1:6" x14ac:dyDescent="0.25">
      <c r="A19" t="s">
        <v>39</v>
      </c>
      <c r="B19" s="1" t="s">
        <v>66</v>
      </c>
      <c r="C19" s="1" t="s">
        <v>57</v>
      </c>
      <c r="D19" s="2">
        <v>14</v>
      </c>
      <c r="E19">
        <v>12</v>
      </c>
      <c r="F19" s="2">
        <v>21</v>
      </c>
    </row>
    <row r="20" spans="1:6" x14ac:dyDescent="0.25">
      <c r="A20" t="s">
        <v>40</v>
      </c>
      <c r="B20" s="1" t="s">
        <v>67</v>
      </c>
      <c r="C20" s="1" t="s">
        <v>58</v>
      </c>
      <c r="D20" s="2">
        <v>14</v>
      </c>
      <c r="E20">
        <v>12</v>
      </c>
      <c r="F20" s="2">
        <v>25</v>
      </c>
    </row>
  </sheetData>
  <sortState ref="D12:D20">
    <sortCondition ref="D12"/>
  </sortState>
  <pageMargins left="0.7" right="0.7" top="0.75" bottom="0.75" header="0.3" footer="0.3"/>
  <pageSetup paperSize="9" orientation="portrait" r:id="rId1"/>
  <tableParts count="2">
    <tablePart r:id="rId2"/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B10"/>
  <sheetViews>
    <sheetView workbookViewId="0">
      <selection activeCell="B7" sqref="B7"/>
    </sheetView>
  </sheetViews>
  <sheetFormatPr baseColWidth="10" defaultRowHeight="15" x14ac:dyDescent="0.25"/>
  <cols>
    <col min="1" max="1" width="17.5703125" customWidth="1"/>
    <col min="2" max="2" width="22" bestFit="1" customWidth="1"/>
  </cols>
  <sheetData>
    <row r="3" spans="1:2" x14ac:dyDescent="0.25">
      <c r="A3" s="7" t="s">
        <v>82</v>
      </c>
      <c r="B3" t="s">
        <v>84</v>
      </c>
    </row>
    <row r="4" spans="1:2" x14ac:dyDescent="0.25">
      <c r="A4" s="8" t="s">
        <v>17</v>
      </c>
      <c r="B4" s="9">
        <v>2630946</v>
      </c>
    </row>
    <row r="5" spans="1:2" x14ac:dyDescent="0.25">
      <c r="A5" s="8" t="s">
        <v>18</v>
      </c>
      <c r="B5" s="9">
        <v>391635</v>
      </c>
    </row>
    <row r="6" spans="1:2" x14ac:dyDescent="0.25">
      <c r="A6" s="8" t="s">
        <v>16</v>
      </c>
      <c r="B6" s="9">
        <v>1157107</v>
      </c>
    </row>
    <row r="7" spans="1:2" x14ac:dyDescent="0.25">
      <c r="A7" s="8" t="s">
        <v>21</v>
      </c>
      <c r="B7" s="9">
        <v>1294890</v>
      </c>
    </row>
    <row r="8" spans="1:2" x14ac:dyDescent="0.25">
      <c r="A8" s="8" t="s">
        <v>20</v>
      </c>
      <c r="B8" s="9">
        <v>567515</v>
      </c>
    </row>
    <row r="9" spans="1:2" x14ac:dyDescent="0.25">
      <c r="A9" s="8" t="s">
        <v>15</v>
      </c>
      <c r="B9" s="9">
        <v>4402549</v>
      </c>
    </row>
    <row r="10" spans="1:2" x14ac:dyDescent="0.25">
      <c r="A10" s="8" t="s">
        <v>83</v>
      </c>
      <c r="B10" s="9">
        <v>10444642</v>
      </c>
    </row>
  </sheetData>
  <pageMargins left="0.7" right="0.7" top="0.75" bottom="0.75" header="0.3" footer="0.3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M19"/>
  <sheetViews>
    <sheetView workbookViewId="0">
      <selection activeCell="A2" sqref="A2"/>
    </sheetView>
  </sheetViews>
  <sheetFormatPr baseColWidth="10" defaultRowHeight="15" x14ac:dyDescent="0.25"/>
  <cols>
    <col min="4" max="4" width="19.140625" bestFit="1" customWidth="1"/>
    <col min="5" max="5" width="12" customWidth="1"/>
    <col min="6" max="6" width="13.85546875" customWidth="1"/>
    <col min="8" max="8" width="13.85546875" bestFit="1" customWidth="1"/>
    <col min="9" max="9" width="20.28515625" bestFit="1" customWidth="1"/>
    <col min="10" max="10" width="15.85546875" bestFit="1" customWidth="1"/>
    <col min="11" max="11" width="18.85546875" bestFit="1" customWidth="1"/>
    <col min="12" max="12" width="16" bestFit="1" customWidth="1"/>
  </cols>
  <sheetData>
    <row r="1" spans="1:13" x14ac:dyDescent="0.25">
      <c r="A1" t="s">
        <v>22</v>
      </c>
      <c r="B1" t="s">
        <v>0</v>
      </c>
      <c r="C1" t="s">
        <v>1</v>
      </c>
      <c r="D1" t="s">
        <v>76</v>
      </c>
      <c r="E1" t="s">
        <v>10</v>
      </c>
      <c r="F1" t="s">
        <v>11</v>
      </c>
      <c r="G1" t="s">
        <v>12</v>
      </c>
      <c r="H1" t="s">
        <v>77</v>
      </c>
      <c r="I1" t="s">
        <v>78</v>
      </c>
      <c r="J1" t="s">
        <v>79</v>
      </c>
      <c r="K1" t="s">
        <v>80</v>
      </c>
      <c r="L1" t="s">
        <v>81</v>
      </c>
      <c r="M1" t="s">
        <v>14</v>
      </c>
    </row>
    <row r="2" spans="1:13" x14ac:dyDescent="0.25">
      <c r="A2" t="str">
        <f>remuneraciones!A3</f>
        <v>19.275.846-0</v>
      </c>
      <c r="B2" t="str">
        <f>remuneraciones!B3</f>
        <v>Contreras</v>
      </c>
      <c r="C2" t="str">
        <f>remuneraciones!C3</f>
        <v>Alex</v>
      </c>
      <c r="D2" t="str">
        <f>CONCATENATE(tablalibrorem[[#This Row],[Apellido]],", ",tablalibrorem[[#This Row],[Nombre]])</f>
        <v>Contreras, Alex</v>
      </c>
      <c r="E2">
        <f>remuneraciones!D3</f>
        <v>10</v>
      </c>
      <c r="F2">
        <f>remuneraciones!E3</f>
        <v>8</v>
      </c>
      <c r="G2">
        <f>remuneraciones!F3</f>
        <v>21</v>
      </c>
      <c r="H2" s="6">
        <f>VLOOKUP(tablalibrorem[[#This Row],[Cod Cargo]],tablacargo[],3)</f>
        <v>952000</v>
      </c>
      <c r="I2" s="6">
        <f>ROUND(tablalibrorem[[#This Row],[sueldo base]]*0.00729165*tablalibrorem[[#This Row],[Horas Extras]],0)</f>
        <v>55533</v>
      </c>
      <c r="J2" s="6">
        <f>ROUND((VLOOKUP(tablalibrorem[[#This Row],[Cod AFP]],tablaafp[],3)*(tablalibrorem[[#This Row],[sueldo base]]+tablalibrorem[[#This Row],[monto horas extrra]])),0)</f>
        <v>130677</v>
      </c>
      <c r="K2" s="6">
        <f>ROUND(tablalibrorem[[#This Row],[sueldo base]]+tablalibrorem[[#This Row],[monto horas extrra]]*7%,0)</f>
        <v>955887</v>
      </c>
      <c r="L2" s="6">
        <f>tablalibrorem[[#This Row],[sueldo base]]+tablalibrorem[[#This Row],[monto horas extrra]]-tablalibrorem[[#This Row],[descuento afp]]</f>
        <v>876856</v>
      </c>
      <c r="M2" t="str">
        <f>VLOOKUP(tablalibrorem[[#This Row],[Cod AFP]],tablaafp[],2,FALSE)</f>
        <v>capital</v>
      </c>
    </row>
    <row r="3" spans="1:13" x14ac:dyDescent="0.25">
      <c r="A3" t="str">
        <f>remuneraciones!A4</f>
        <v>57.285.785-1</v>
      </c>
      <c r="B3" t="str">
        <f>remuneraciones!B4</f>
        <v>Cid</v>
      </c>
      <c r="C3" t="str">
        <f>remuneraciones!C4</f>
        <v>Alvaro</v>
      </c>
      <c r="D3" t="str">
        <f>CONCATENATE(tablalibrorem[[#This Row],[Apellido]],", ",tablalibrorem[[#This Row],[Nombre]])</f>
        <v>Cid, Alvaro</v>
      </c>
      <c r="E3">
        <f>remuneraciones!D4</f>
        <v>11</v>
      </c>
      <c r="F3">
        <f>remuneraciones!E4</f>
        <v>8</v>
      </c>
      <c r="G3">
        <f>remuneraciones!F4</f>
        <v>21</v>
      </c>
      <c r="H3" s="6">
        <f>VLOOKUP(tablalibrorem[[#This Row],[Cod Cargo]],tablacargo[],3)</f>
        <v>450000</v>
      </c>
      <c r="I3" s="6">
        <f>ROUND(tablalibrorem[[#This Row],[sueldo base]]*0.00729165*tablalibrorem[[#This Row],[Horas Extras]],0)</f>
        <v>26250</v>
      </c>
      <c r="J3" s="6">
        <f>ROUND((VLOOKUP(tablalibrorem[[#This Row],[Cod AFP]],tablaafp[],3)*(tablalibrorem[[#This Row],[sueldo base]]+tablalibrorem[[#This Row],[monto horas extrra]])),0)</f>
        <v>61770</v>
      </c>
      <c r="K3" s="6">
        <f>ROUND(tablalibrorem[[#This Row],[sueldo base]]+tablalibrorem[[#This Row],[monto horas extrra]]*7%,0)</f>
        <v>451838</v>
      </c>
      <c r="L3" s="6">
        <f>tablalibrorem[[#This Row],[sueldo base]]+tablalibrorem[[#This Row],[monto horas extrra]]-tablalibrorem[[#This Row],[descuento afp]]</f>
        <v>414480</v>
      </c>
      <c r="M3" t="str">
        <f>VLOOKUP(tablalibrorem[[#This Row],[Cod AFP]],tablaafp[],2,FALSE)</f>
        <v>capital</v>
      </c>
    </row>
    <row r="4" spans="1:13" x14ac:dyDescent="0.25">
      <c r="A4" t="str">
        <f>remuneraciones!A5</f>
        <v>87.215.281-4</v>
      </c>
      <c r="B4" t="str">
        <f>remuneraciones!B5</f>
        <v>Bustamante</v>
      </c>
      <c r="C4" t="str">
        <f>remuneraciones!C5</f>
        <v>Andrés</v>
      </c>
      <c r="D4" t="str">
        <f>CONCATENATE(tablalibrorem[[#This Row],[Apellido]],", ",tablalibrorem[[#This Row],[Nombre]])</f>
        <v>Bustamante, Andrés</v>
      </c>
      <c r="E4">
        <f>remuneraciones!D5</f>
        <v>11</v>
      </c>
      <c r="F4">
        <f>remuneraciones!E5</f>
        <v>0</v>
      </c>
      <c r="G4">
        <f>remuneraciones!F5</f>
        <v>22</v>
      </c>
      <c r="H4" s="6">
        <f>VLOOKUP(tablalibrorem[[#This Row],[Cod Cargo]],tablacargo[],3)</f>
        <v>450000</v>
      </c>
      <c r="I4" s="6">
        <f>ROUND(tablalibrorem[[#This Row],[sueldo base]]*0.00729165*tablalibrorem[[#This Row],[Horas Extras]],0)</f>
        <v>0</v>
      </c>
      <c r="J4" s="6">
        <f>ROUND((VLOOKUP(tablalibrorem[[#This Row],[Cod AFP]],tablaafp[],3)*(tablalibrorem[[#This Row],[sueldo base]]+tablalibrorem[[#This Row],[monto horas extrra]])),0)</f>
        <v>58365</v>
      </c>
      <c r="K4" s="6">
        <f>ROUND(tablalibrorem[[#This Row],[sueldo base]]+tablalibrorem[[#This Row],[monto horas extrra]]*7%,0)</f>
        <v>450000</v>
      </c>
      <c r="L4" s="6">
        <f>tablalibrorem[[#This Row],[sueldo base]]+tablalibrorem[[#This Row],[monto horas extrra]]-tablalibrorem[[#This Row],[descuento afp]]</f>
        <v>391635</v>
      </c>
      <c r="M4" t="str">
        <f>VLOOKUP(tablalibrorem[[#This Row],[Cod AFP]],tablaafp[],2,FALSE)</f>
        <v>cuprum</v>
      </c>
    </row>
    <row r="5" spans="1:13" x14ac:dyDescent="0.25">
      <c r="A5" t="str">
        <f>remuneraciones!A6</f>
        <v>63.486.692-5</v>
      </c>
      <c r="B5" t="str">
        <f>remuneraciones!B6</f>
        <v>Chandia</v>
      </c>
      <c r="C5" t="str">
        <f>remuneraciones!C6</f>
        <v>Carlos</v>
      </c>
      <c r="D5" t="str">
        <f>CONCATENATE(tablalibrorem[[#This Row],[Apellido]],", ",tablalibrorem[[#This Row],[Nombre]])</f>
        <v>Chandia, Carlos</v>
      </c>
      <c r="E5">
        <f>remuneraciones!D6</f>
        <v>12</v>
      </c>
      <c r="F5">
        <f>remuneraciones!E6</f>
        <v>0</v>
      </c>
      <c r="G5">
        <f>remuneraciones!F6</f>
        <v>26</v>
      </c>
      <c r="H5" s="6">
        <f>VLOOKUP(tablalibrorem[[#This Row],[Cod Cargo]],tablacargo[],3)</f>
        <v>650000</v>
      </c>
      <c r="I5" s="6">
        <f>ROUND(tablalibrorem[[#This Row],[sueldo base]]*0.00729165*tablalibrorem[[#This Row],[Horas Extras]],0)</f>
        <v>0</v>
      </c>
      <c r="J5" s="6">
        <f>ROUND((VLOOKUP(tablalibrorem[[#This Row],[Cod AFP]],tablaafp[],3)*(tablalibrorem[[#This Row],[sueldo base]]+tablalibrorem[[#This Row],[monto horas extrra]])),0)</f>
        <v>79950</v>
      </c>
      <c r="K5" s="6">
        <f>ROUND(tablalibrorem[[#This Row],[sueldo base]]+tablalibrorem[[#This Row],[monto horas extrra]]*7%,0)</f>
        <v>650000</v>
      </c>
      <c r="L5" s="6">
        <f>tablalibrorem[[#This Row],[sueldo base]]+tablalibrorem[[#This Row],[monto horas extrra]]-tablalibrorem[[#This Row],[descuento afp]]</f>
        <v>570050</v>
      </c>
      <c r="M5" t="str">
        <f>VLOOKUP(tablalibrorem[[#This Row],[Cod AFP]],tablaafp[],2,FALSE)</f>
        <v>modelo</v>
      </c>
    </row>
    <row r="6" spans="1:13" x14ac:dyDescent="0.25">
      <c r="A6" t="str">
        <f>remuneraciones!A7</f>
        <v>22.134.706-K</v>
      </c>
      <c r="B6" t="str">
        <f>remuneraciones!B7</f>
        <v>Flores</v>
      </c>
      <c r="C6" t="str">
        <f>remuneraciones!C7</f>
        <v>Gloria</v>
      </c>
      <c r="D6" t="str">
        <f>CONCATENATE(tablalibrorem[[#This Row],[Apellido]],", ",tablalibrorem[[#This Row],[Nombre]])</f>
        <v>Flores, Gloria</v>
      </c>
      <c r="E6">
        <f>remuneraciones!D7</f>
        <v>14</v>
      </c>
      <c r="F6">
        <f>remuneraciones!E7</f>
        <v>7</v>
      </c>
      <c r="G6">
        <f>remuneraciones!F7</f>
        <v>25</v>
      </c>
      <c r="H6" s="6">
        <f>VLOOKUP(tablalibrorem[[#This Row],[Cod Cargo]],tablacargo[],3)</f>
        <v>540000</v>
      </c>
      <c r="I6" s="6">
        <f>ROUND(tablalibrorem[[#This Row],[sueldo base]]*0.00729165*tablalibrorem[[#This Row],[Horas Extras]],0)</f>
        <v>27562</v>
      </c>
      <c r="J6" s="6">
        <f>ROUND((VLOOKUP(tablalibrorem[[#This Row],[Cod AFP]],tablaafp[],3)*(tablalibrorem[[#This Row],[sueldo base]]+tablalibrorem[[#This Row],[monto horas extrra]])),0)</f>
        <v>73670</v>
      </c>
      <c r="K6" s="6">
        <f>ROUND(tablalibrorem[[#This Row],[sueldo base]]+tablalibrorem[[#This Row],[monto horas extrra]]*7%,0)</f>
        <v>541929</v>
      </c>
      <c r="L6" s="6">
        <f>tablalibrorem[[#This Row],[sueldo base]]+tablalibrorem[[#This Row],[monto horas extrra]]-tablalibrorem[[#This Row],[descuento afp]]</f>
        <v>493892</v>
      </c>
      <c r="M6" t="str">
        <f>VLOOKUP(tablalibrorem[[#This Row],[Cod AFP]],tablaafp[],2,FALSE)</f>
        <v>provida</v>
      </c>
    </row>
    <row r="7" spans="1:13" x14ac:dyDescent="0.25">
      <c r="A7" t="str">
        <f>remuneraciones!A8</f>
        <v>59.302.632-9</v>
      </c>
      <c r="B7" t="str">
        <f>remuneraciones!B8</f>
        <v>Muñoz</v>
      </c>
      <c r="C7" t="str">
        <f>remuneraciones!C8</f>
        <v>Carolina</v>
      </c>
      <c r="D7" t="str">
        <f>CONCATENATE(tablalibrorem[[#This Row],[Apellido]],", ",tablalibrorem[[#This Row],[Nombre]])</f>
        <v>Muñoz, Carolina</v>
      </c>
      <c r="E7">
        <f>remuneraciones!D8</f>
        <v>12</v>
      </c>
      <c r="F7">
        <f>remuneraciones!E8</f>
        <v>4</v>
      </c>
      <c r="G7">
        <f>remuneraciones!F8</f>
        <v>25</v>
      </c>
      <c r="H7" s="6">
        <f>VLOOKUP(tablalibrorem[[#This Row],[Cod Cargo]],tablacargo[],3)</f>
        <v>650000</v>
      </c>
      <c r="I7" s="6">
        <f>ROUND(tablalibrorem[[#This Row],[sueldo base]]*0.00729165*tablalibrorem[[#This Row],[Horas Extras]],0)</f>
        <v>18958</v>
      </c>
      <c r="J7" s="6">
        <f>ROUND((VLOOKUP(tablalibrorem[[#This Row],[Cod AFP]],tablaafp[],3)*(tablalibrorem[[#This Row],[sueldo base]]+tablalibrorem[[#This Row],[monto horas extrra]])),0)</f>
        <v>86831</v>
      </c>
      <c r="K7" s="6">
        <f>ROUND(tablalibrorem[[#This Row],[sueldo base]]+tablalibrorem[[#This Row],[monto horas extrra]]*7%,0)</f>
        <v>651327</v>
      </c>
      <c r="L7" s="6">
        <f>tablalibrorem[[#This Row],[sueldo base]]+tablalibrorem[[#This Row],[monto horas extrra]]-tablalibrorem[[#This Row],[descuento afp]]</f>
        <v>582127</v>
      </c>
      <c r="M7" t="str">
        <f>VLOOKUP(tablalibrorem[[#This Row],[Cod AFP]],tablaafp[],2,FALSE)</f>
        <v>provida</v>
      </c>
    </row>
    <row r="8" spans="1:13" x14ac:dyDescent="0.25">
      <c r="A8" t="str">
        <f>remuneraciones!A9</f>
        <v>32.135.432-6</v>
      </c>
      <c r="B8" t="str">
        <f>remuneraciones!B9</f>
        <v>Maldonado</v>
      </c>
      <c r="C8" t="str">
        <f>remuneraciones!C9</f>
        <v>Ana</v>
      </c>
      <c r="D8" t="str">
        <f>CONCATENATE(tablalibrorem[[#This Row],[Apellido]],", ",tablalibrorem[[#This Row],[Nombre]])</f>
        <v>Maldonado, Ana</v>
      </c>
      <c r="E8">
        <f>remuneraciones!D9</f>
        <v>13</v>
      </c>
      <c r="F8">
        <f>remuneraciones!E9</f>
        <v>0</v>
      </c>
      <c r="G8">
        <f>remuneraciones!F9</f>
        <v>25</v>
      </c>
      <c r="H8" s="6">
        <f>VLOOKUP(tablalibrorem[[#This Row],[Cod Cargo]],tablacargo[],3)</f>
        <v>760000</v>
      </c>
      <c r="I8" s="6">
        <f>ROUND(tablalibrorem[[#This Row],[sueldo base]]*0.00729165*tablalibrorem[[#This Row],[Horas Extras]],0)</f>
        <v>0</v>
      </c>
      <c r="J8" s="6">
        <f>ROUND((VLOOKUP(tablalibrorem[[#This Row],[Cod AFP]],tablaafp[],3)*(tablalibrorem[[#This Row],[sueldo base]]+tablalibrorem[[#This Row],[monto horas extrra]])),0)</f>
        <v>98648</v>
      </c>
      <c r="K8" s="6">
        <f>ROUND(tablalibrorem[[#This Row],[sueldo base]]+tablalibrorem[[#This Row],[monto horas extrra]]*7%,0)</f>
        <v>760000</v>
      </c>
      <c r="L8" s="6">
        <f>tablalibrorem[[#This Row],[sueldo base]]+tablalibrorem[[#This Row],[monto horas extrra]]-tablalibrorem[[#This Row],[descuento afp]]</f>
        <v>661352</v>
      </c>
      <c r="M8" t="str">
        <f>VLOOKUP(tablalibrorem[[#This Row],[Cod AFP]],tablaafp[],2,FALSE)</f>
        <v>provida</v>
      </c>
    </row>
    <row r="9" spans="1:13" x14ac:dyDescent="0.25">
      <c r="A9" t="str">
        <f>remuneraciones!A10</f>
        <v>11.865.971-7</v>
      </c>
      <c r="B9" t="str">
        <f>remuneraciones!B10</f>
        <v>Gonzalez</v>
      </c>
      <c r="C9" t="str">
        <f>remuneraciones!C10</f>
        <v>Elsa</v>
      </c>
      <c r="D9" t="str">
        <f>CONCATENATE(tablalibrorem[[#This Row],[Apellido]],", ",tablalibrorem[[#This Row],[Nombre]])</f>
        <v>Gonzalez, Elsa</v>
      </c>
      <c r="E9">
        <f>remuneraciones!D10</f>
        <v>14</v>
      </c>
      <c r="F9">
        <f>remuneraciones!E10</f>
        <v>0</v>
      </c>
      <c r="G9">
        <f>remuneraciones!F10</f>
        <v>25</v>
      </c>
      <c r="H9" s="6">
        <f>VLOOKUP(tablalibrorem[[#This Row],[Cod Cargo]],tablacargo[],3)</f>
        <v>540000</v>
      </c>
      <c r="I9" s="6">
        <f>ROUND(tablalibrorem[[#This Row],[sueldo base]]*0.00729165*tablalibrorem[[#This Row],[Horas Extras]],0)</f>
        <v>0</v>
      </c>
      <c r="J9" s="6">
        <f>ROUND((VLOOKUP(tablalibrorem[[#This Row],[Cod AFP]],tablaafp[],3)*(tablalibrorem[[#This Row],[sueldo base]]+tablalibrorem[[#This Row],[monto horas extrra]])),0)</f>
        <v>70092</v>
      </c>
      <c r="K9" s="6">
        <f>ROUND(tablalibrorem[[#This Row],[sueldo base]]+tablalibrorem[[#This Row],[monto horas extrra]]*7%,0)</f>
        <v>540000</v>
      </c>
      <c r="L9" s="6">
        <f>tablalibrorem[[#This Row],[sueldo base]]+tablalibrorem[[#This Row],[monto horas extrra]]-tablalibrorem[[#This Row],[descuento afp]]</f>
        <v>469908</v>
      </c>
      <c r="M9" t="str">
        <f>VLOOKUP(tablalibrorem[[#This Row],[Cod AFP]],tablaafp[],2,FALSE)</f>
        <v>provida</v>
      </c>
    </row>
    <row r="10" spans="1:13" x14ac:dyDescent="0.25">
      <c r="A10" t="str">
        <f>remuneraciones!A11</f>
        <v>35.869.682-K</v>
      </c>
      <c r="B10" t="str">
        <f>remuneraciones!B11</f>
        <v>Sepulveda</v>
      </c>
      <c r="C10" t="str">
        <f>remuneraciones!C11</f>
        <v>Maria</v>
      </c>
      <c r="D10" t="str">
        <f>CONCATENATE(tablalibrorem[[#This Row],[Apellido]],", ",tablalibrorem[[#This Row],[Nombre]])</f>
        <v>Sepulveda, Maria</v>
      </c>
      <c r="E10">
        <f>remuneraciones!D11</f>
        <v>13</v>
      </c>
      <c r="F10">
        <f>remuneraciones!E11</f>
        <v>14</v>
      </c>
      <c r="G10">
        <f>remuneraciones!F11</f>
        <v>23</v>
      </c>
      <c r="H10" s="6">
        <f>VLOOKUP(tablalibrorem[[#This Row],[Cod Cargo]],tablacargo[],3)</f>
        <v>760000</v>
      </c>
      <c r="I10" s="6">
        <f>ROUND(tablalibrorem[[#This Row],[sueldo base]]*0.00729165*tablalibrorem[[#This Row],[Horas Extras]],0)</f>
        <v>77583</v>
      </c>
      <c r="J10" s="6">
        <f>ROUND((VLOOKUP(tablalibrorem[[#This Row],[Cod AFP]],tablaafp[],3)*(tablalibrorem[[#This Row],[sueldo base]]+tablalibrorem[[#This Row],[monto horas extrra]])),0)</f>
        <v>107211</v>
      </c>
      <c r="K10" s="6">
        <f>ROUND(tablalibrorem[[#This Row],[sueldo base]]+tablalibrorem[[#This Row],[monto horas extrra]]*7%,0)</f>
        <v>765431</v>
      </c>
      <c r="L10" s="6">
        <f>tablalibrorem[[#This Row],[sueldo base]]+tablalibrorem[[#This Row],[monto horas extrra]]-tablalibrorem[[#This Row],[descuento afp]]</f>
        <v>730372</v>
      </c>
      <c r="M10" t="str">
        <f>VLOOKUP(tablalibrorem[[#This Row],[Cod AFP]],tablaafp[],2,FALSE)</f>
        <v>habitat</v>
      </c>
    </row>
    <row r="11" spans="1:13" x14ac:dyDescent="0.25">
      <c r="A11" t="str">
        <f>remuneraciones!A12</f>
        <v>19.484.824-0</v>
      </c>
      <c r="B11" t="str">
        <f>remuneraciones!B12</f>
        <v>Contreras</v>
      </c>
      <c r="C11" t="str">
        <f>remuneraciones!C12</f>
        <v>Mariela</v>
      </c>
      <c r="D11" t="str">
        <f>CONCATENATE(tablalibrorem[[#This Row],[Apellido]],", ",tablalibrorem[[#This Row],[Nombre]])</f>
        <v>Contreras, Mariela</v>
      </c>
      <c r="E11">
        <f>remuneraciones!D12</f>
        <v>10</v>
      </c>
      <c r="F11">
        <f>remuneraciones!E12</f>
        <v>0</v>
      </c>
      <c r="G11">
        <f>remuneraciones!F12</f>
        <v>21</v>
      </c>
      <c r="H11" s="6">
        <f>VLOOKUP(tablalibrorem[[#This Row],[Cod Cargo]],tablacargo[],3)</f>
        <v>952000</v>
      </c>
      <c r="I11" s="6">
        <f>ROUND(tablalibrorem[[#This Row],[sueldo base]]*0.00729165*tablalibrorem[[#This Row],[Horas Extras]],0)</f>
        <v>0</v>
      </c>
      <c r="J11" s="6">
        <f>ROUND((VLOOKUP(tablalibrorem[[#This Row],[Cod AFP]],tablaafp[],3)*(tablalibrorem[[#This Row],[sueldo base]]+tablalibrorem[[#This Row],[monto horas extrra]])),0)</f>
        <v>123474</v>
      </c>
      <c r="K11" s="6">
        <f>ROUND(tablalibrorem[[#This Row],[sueldo base]]+tablalibrorem[[#This Row],[monto horas extrra]]*7%,0)</f>
        <v>952000</v>
      </c>
      <c r="L11" s="6">
        <f>tablalibrorem[[#This Row],[sueldo base]]+tablalibrorem[[#This Row],[monto horas extrra]]-tablalibrorem[[#This Row],[descuento afp]]</f>
        <v>828526</v>
      </c>
      <c r="M11" t="str">
        <f>VLOOKUP(tablalibrorem[[#This Row],[Cod AFP]],tablaafp[],2,FALSE)</f>
        <v>capital</v>
      </c>
    </row>
    <row r="12" spans="1:13" x14ac:dyDescent="0.25">
      <c r="A12" t="str">
        <f>remuneraciones!A13</f>
        <v>27.310.553-9</v>
      </c>
      <c r="B12" t="str">
        <f>remuneraciones!B13</f>
        <v>Cid</v>
      </c>
      <c r="C12" t="str">
        <f>remuneraciones!C13</f>
        <v>Ivonne</v>
      </c>
      <c r="D12" t="str">
        <f>CONCATENATE(tablalibrorem[[#This Row],[Apellido]],", ",tablalibrorem[[#This Row],[Nombre]])</f>
        <v>Cid, Ivonne</v>
      </c>
      <c r="E12">
        <f>remuneraciones!D13</f>
        <v>11</v>
      </c>
      <c r="F12">
        <f>remuneraciones!E13</f>
        <v>23</v>
      </c>
      <c r="G12">
        <f>remuneraciones!F13</f>
        <v>25</v>
      </c>
      <c r="H12" s="6">
        <f>VLOOKUP(tablalibrorem[[#This Row],[Cod Cargo]],tablacargo[],3)</f>
        <v>450000</v>
      </c>
      <c r="I12" s="6">
        <f>ROUND(tablalibrorem[[#This Row],[sueldo base]]*0.00729165*tablalibrorem[[#This Row],[Horas Extras]],0)</f>
        <v>75469</v>
      </c>
      <c r="J12" s="6">
        <f>ROUND((VLOOKUP(tablalibrorem[[#This Row],[Cod AFP]],tablaafp[],3)*(tablalibrorem[[#This Row],[sueldo base]]+tablalibrorem[[#This Row],[monto horas extrra]])),0)</f>
        <v>68206</v>
      </c>
      <c r="K12" s="6">
        <f>ROUND(tablalibrorem[[#This Row],[sueldo base]]+tablalibrorem[[#This Row],[monto horas extrra]]*7%,0)</f>
        <v>455283</v>
      </c>
      <c r="L12" s="6">
        <f>tablalibrorem[[#This Row],[sueldo base]]+tablalibrorem[[#This Row],[monto horas extrra]]-tablalibrorem[[#This Row],[descuento afp]]</f>
        <v>457263</v>
      </c>
      <c r="M12" t="str">
        <f>VLOOKUP(tablalibrorem[[#This Row],[Cod AFP]],tablaafp[],2,FALSE)</f>
        <v>provida</v>
      </c>
    </row>
    <row r="13" spans="1:13" x14ac:dyDescent="0.25">
      <c r="A13" t="str">
        <f>remuneraciones!A14</f>
        <v>65.804.832-3</v>
      </c>
      <c r="B13" t="str">
        <f>remuneraciones!B14</f>
        <v>Bustamante</v>
      </c>
      <c r="C13" t="str">
        <f>remuneraciones!C14</f>
        <v>Marcela</v>
      </c>
      <c r="D13" t="str">
        <f>CONCATENATE(tablalibrorem[[#This Row],[Apellido]],", ",tablalibrorem[[#This Row],[Nombre]])</f>
        <v>Bustamante, Marcela</v>
      </c>
      <c r="E13">
        <f>remuneraciones!D14</f>
        <v>11</v>
      </c>
      <c r="F13">
        <f>remuneraciones!E14</f>
        <v>12</v>
      </c>
      <c r="G13">
        <f>remuneraciones!F14</f>
        <v>23</v>
      </c>
      <c r="H13" s="6">
        <f>VLOOKUP(tablalibrorem[[#This Row],[Cod Cargo]],tablacargo[],3)</f>
        <v>450000</v>
      </c>
      <c r="I13" s="6">
        <f>ROUND(tablalibrorem[[#This Row],[sueldo base]]*0.00729165*tablalibrorem[[#This Row],[Horas Extras]],0)</f>
        <v>39375</v>
      </c>
      <c r="J13" s="6">
        <f>ROUND((VLOOKUP(tablalibrorem[[#This Row],[Cod AFP]],tablaafp[],3)*(tablalibrorem[[#This Row],[sueldo base]]+tablalibrorem[[#This Row],[monto horas extrra]])),0)</f>
        <v>62640</v>
      </c>
      <c r="K13" s="6">
        <f>ROUND(tablalibrorem[[#This Row],[sueldo base]]+tablalibrorem[[#This Row],[monto horas extrra]]*7%,0)</f>
        <v>452756</v>
      </c>
      <c r="L13" s="6">
        <f>tablalibrorem[[#This Row],[sueldo base]]+tablalibrorem[[#This Row],[monto horas extrra]]-tablalibrorem[[#This Row],[descuento afp]]</f>
        <v>426735</v>
      </c>
      <c r="M13" t="str">
        <f>VLOOKUP(tablalibrorem[[#This Row],[Cod AFP]],tablaafp[],2,FALSE)</f>
        <v>habitat</v>
      </c>
    </row>
    <row r="14" spans="1:13" x14ac:dyDescent="0.25">
      <c r="A14" t="str">
        <f>remuneraciones!A15</f>
        <v>20.461.405-5</v>
      </c>
      <c r="B14" t="str">
        <f>remuneraciones!B15</f>
        <v>Chandia</v>
      </c>
      <c r="C14" t="str">
        <f>remuneraciones!C15</f>
        <v>Carmen</v>
      </c>
      <c r="D14" t="str">
        <f>CONCATENATE(tablalibrorem[[#This Row],[Apellido]],", ",tablalibrorem[[#This Row],[Nombre]])</f>
        <v>Chandia, Carmen</v>
      </c>
      <c r="E14">
        <f>remuneraciones!D15</f>
        <v>12</v>
      </c>
      <c r="F14">
        <f>remuneraciones!E15</f>
        <v>0</v>
      </c>
      <c r="G14">
        <f>remuneraciones!F15</f>
        <v>24</v>
      </c>
      <c r="H14" s="6">
        <f>VLOOKUP(tablalibrorem[[#This Row],[Cod Cargo]],tablacargo[],3)</f>
        <v>650000</v>
      </c>
      <c r="I14" s="6">
        <f>ROUND(tablalibrorem[[#This Row],[sueldo base]]*0.00729165*tablalibrorem[[#This Row],[Horas Extras]],0)</f>
        <v>0</v>
      </c>
      <c r="J14" s="6">
        <f>ROUND((VLOOKUP(tablalibrorem[[#This Row],[Cod AFP]],tablaafp[],3)*(tablalibrorem[[#This Row],[sueldo base]]+tablalibrorem[[#This Row],[monto horas extrra]])),0)</f>
        <v>82485</v>
      </c>
      <c r="K14" s="6">
        <f>ROUND(tablalibrorem[[#This Row],[sueldo base]]+tablalibrorem[[#This Row],[monto horas extrra]]*7%,0)</f>
        <v>650000</v>
      </c>
      <c r="L14" s="6">
        <f>tablalibrorem[[#This Row],[sueldo base]]+tablalibrorem[[#This Row],[monto horas extrra]]-tablalibrorem[[#This Row],[descuento afp]]</f>
        <v>567515</v>
      </c>
      <c r="M14" t="str">
        <f>VLOOKUP(tablalibrorem[[#This Row],[Cod AFP]],tablaafp[],2,FALSE)</f>
        <v>plan vital</v>
      </c>
    </row>
    <row r="15" spans="1:13" x14ac:dyDescent="0.25">
      <c r="A15" t="str">
        <f>remuneraciones!A16</f>
        <v>17.293.483-8</v>
      </c>
      <c r="B15" t="str">
        <f>remuneraciones!B16</f>
        <v>Flores</v>
      </c>
      <c r="C15" t="str">
        <f>remuneraciones!C16</f>
        <v>Gumercinda</v>
      </c>
      <c r="D15" t="str">
        <f>CONCATENATE(tablalibrorem[[#This Row],[Apellido]],", ",tablalibrorem[[#This Row],[Nombre]])</f>
        <v>Flores, Gumercinda</v>
      </c>
      <c r="E15">
        <f>remuneraciones!D16</f>
        <v>12</v>
      </c>
      <c r="F15">
        <f>remuneraciones!E16</f>
        <v>0</v>
      </c>
      <c r="G15">
        <f>remuneraciones!F16</f>
        <v>25</v>
      </c>
      <c r="H15" s="6">
        <f>VLOOKUP(tablalibrorem[[#This Row],[Cod Cargo]],tablacargo[],3)</f>
        <v>650000</v>
      </c>
      <c r="I15" s="6">
        <f>ROUND(tablalibrorem[[#This Row],[sueldo base]]*0.00729165*tablalibrorem[[#This Row],[Horas Extras]],0)</f>
        <v>0</v>
      </c>
      <c r="J15" s="6">
        <f>ROUND((VLOOKUP(tablalibrorem[[#This Row],[Cod AFP]],tablaafp[],3)*(tablalibrorem[[#This Row],[sueldo base]]+tablalibrorem[[#This Row],[monto horas extrra]])),0)</f>
        <v>84370</v>
      </c>
      <c r="K15" s="6">
        <f>ROUND(tablalibrorem[[#This Row],[sueldo base]]+tablalibrorem[[#This Row],[monto horas extrra]]*7%,0)</f>
        <v>650000</v>
      </c>
      <c r="L15" s="6">
        <f>tablalibrorem[[#This Row],[sueldo base]]+tablalibrorem[[#This Row],[monto horas extrra]]-tablalibrorem[[#This Row],[descuento afp]]</f>
        <v>565630</v>
      </c>
      <c r="M15" t="str">
        <f>VLOOKUP(tablalibrorem[[#This Row],[Cod AFP]],tablaafp[],2,FALSE)</f>
        <v>provida</v>
      </c>
    </row>
    <row r="16" spans="1:13" x14ac:dyDescent="0.25">
      <c r="A16" t="str">
        <f>remuneraciones!A17</f>
        <v>38.314.461-7</v>
      </c>
      <c r="B16" t="str">
        <f>remuneraciones!B17</f>
        <v>Muñoz</v>
      </c>
      <c r="C16" t="str">
        <f>remuneraciones!C17</f>
        <v>Patricio</v>
      </c>
      <c r="D16" t="str">
        <f>CONCATENATE(tablalibrorem[[#This Row],[Apellido]],", ",tablalibrorem[[#This Row],[Nombre]])</f>
        <v>Muñoz, Patricio</v>
      </c>
      <c r="E16">
        <f>remuneraciones!D17</f>
        <v>13</v>
      </c>
      <c r="F16">
        <f>remuneraciones!E17</f>
        <v>12</v>
      </c>
      <c r="G16">
        <f>remuneraciones!F17</f>
        <v>26</v>
      </c>
      <c r="H16" s="6">
        <f>VLOOKUP(tablalibrorem[[#This Row],[Cod Cargo]],tablacargo[],3)</f>
        <v>760000</v>
      </c>
      <c r="I16" s="6">
        <f>ROUND(tablalibrorem[[#This Row],[sueldo base]]*0.00729165*tablalibrorem[[#This Row],[Horas Extras]],0)</f>
        <v>66500</v>
      </c>
      <c r="J16" s="6">
        <f>ROUND((VLOOKUP(tablalibrorem[[#This Row],[Cod AFP]],tablaafp[],3)*(tablalibrorem[[#This Row],[sueldo base]]+tablalibrorem[[#This Row],[monto horas extrra]])),0)</f>
        <v>101660</v>
      </c>
      <c r="K16" s="6">
        <f>ROUND(tablalibrorem[[#This Row],[sueldo base]]+tablalibrorem[[#This Row],[monto horas extrra]]*7%,0)</f>
        <v>764655</v>
      </c>
      <c r="L16" s="6">
        <f>tablalibrorem[[#This Row],[sueldo base]]+tablalibrorem[[#This Row],[monto horas extrra]]-tablalibrorem[[#This Row],[descuento afp]]</f>
        <v>724840</v>
      </c>
      <c r="M16" t="str">
        <f>VLOOKUP(tablalibrorem[[#This Row],[Cod AFP]],tablaafp[],2,FALSE)</f>
        <v>modelo</v>
      </c>
    </row>
    <row r="17" spans="1:13" x14ac:dyDescent="0.25">
      <c r="A17" t="str">
        <f>remuneraciones!A18</f>
        <v>39.854.156-2</v>
      </c>
      <c r="B17" t="str">
        <f>remuneraciones!B18</f>
        <v>Maldonado</v>
      </c>
      <c r="C17" t="str">
        <f>remuneraciones!C18</f>
        <v>Alberto</v>
      </c>
      <c r="D17" t="str">
        <f>CONCATENATE(tablalibrorem[[#This Row],[Apellido]],", ",tablalibrorem[[#This Row],[Nombre]])</f>
        <v>Maldonado, Alberto</v>
      </c>
      <c r="E17">
        <f>remuneraciones!D18</f>
        <v>13</v>
      </c>
      <c r="F17">
        <f>remuneraciones!E18</f>
        <v>0</v>
      </c>
      <c r="G17">
        <f>remuneraciones!F18</f>
        <v>25</v>
      </c>
      <c r="H17" s="6">
        <f>VLOOKUP(tablalibrorem[[#This Row],[Cod Cargo]],tablacargo[],3)</f>
        <v>760000</v>
      </c>
      <c r="I17" s="6">
        <f>ROUND(tablalibrorem[[#This Row],[sueldo base]]*0.00729165*tablalibrorem[[#This Row],[Horas Extras]],0)</f>
        <v>0</v>
      </c>
      <c r="J17" s="6">
        <f>ROUND((VLOOKUP(tablalibrorem[[#This Row],[Cod AFP]],tablaafp[],3)*(tablalibrorem[[#This Row],[sueldo base]]+tablalibrorem[[#This Row],[monto horas extrra]])),0)</f>
        <v>98648</v>
      </c>
      <c r="K17" s="6">
        <f>ROUND(tablalibrorem[[#This Row],[sueldo base]]+tablalibrorem[[#This Row],[monto horas extrra]]*7%,0)</f>
        <v>760000</v>
      </c>
      <c r="L17" s="6">
        <f>tablalibrorem[[#This Row],[sueldo base]]+tablalibrorem[[#This Row],[monto horas extrra]]-tablalibrorem[[#This Row],[descuento afp]]</f>
        <v>661352</v>
      </c>
      <c r="M17" t="str">
        <f>VLOOKUP(tablalibrorem[[#This Row],[Cod AFP]],tablaafp[],2,FALSE)</f>
        <v>provida</v>
      </c>
    </row>
    <row r="18" spans="1:13" x14ac:dyDescent="0.25">
      <c r="A18" t="str">
        <f>remuneraciones!A19</f>
        <v>66.531.183-3</v>
      </c>
      <c r="B18" t="str">
        <f>remuneraciones!B19</f>
        <v>Gonzalez</v>
      </c>
      <c r="C18" t="str">
        <f>remuneraciones!C19</f>
        <v>Segismundo</v>
      </c>
      <c r="D18" t="str">
        <f>CONCATENATE(tablalibrorem[[#This Row],[Apellido]],", ",tablalibrorem[[#This Row],[Nombre]])</f>
        <v>Gonzalez, Segismundo</v>
      </c>
      <c r="E18">
        <f>remuneraciones!D19</f>
        <v>14</v>
      </c>
      <c r="F18">
        <f>remuneraciones!E19</f>
        <v>12</v>
      </c>
      <c r="G18">
        <f>remuneraciones!F19</f>
        <v>21</v>
      </c>
      <c r="H18" s="6">
        <f>VLOOKUP(tablalibrorem[[#This Row],[Cod Cargo]],tablacargo[],3)</f>
        <v>540000</v>
      </c>
      <c r="I18" s="6">
        <f>ROUND(tablalibrorem[[#This Row],[sueldo base]]*0.00729165*tablalibrorem[[#This Row],[Horas Extras]],0)</f>
        <v>47250</v>
      </c>
      <c r="J18" s="6">
        <f>ROUND((VLOOKUP(tablalibrorem[[#This Row],[Cod AFP]],tablaafp[],3)*(tablalibrorem[[#This Row],[sueldo base]]+tablalibrorem[[#This Row],[monto horas extrra]])),0)</f>
        <v>76166</v>
      </c>
      <c r="K18" s="6">
        <f>ROUND(tablalibrorem[[#This Row],[sueldo base]]+tablalibrorem[[#This Row],[monto horas extrra]]*7%,0)</f>
        <v>543308</v>
      </c>
      <c r="L18" s="6">
        <f>tablalibrorem[[#This Row],[sueldo base]]+tablalibrorem[[#This Row],[monto horas extrra]]-tablalibrorem[[#This Row],[descuento afp]]</f>
        <v>511084</v>
      </c>
      <c r="M18" t="str">
        <f>VLOOKUP(tablalibrorem[[#This Row],[Cod AFP]],tablaafp[],2,FALSE)</f>
        <v>capital</v>
      </c>
    </row>
    <row r="19" spans="1:13" x14ac:dyDescent="0.25">
      <c r="A19" t="str">
        <f>remuneraciones!A20</f>
        <v>10.710.383-5</v>
      </c>
      <c r="B19" t="str">
        <f>remuneraciones!B20</f>
        <v>Sepulveda</v>
      </c>
      <c r="C19" t="str">
        <f>remuneraciones!C20</f>
        <v>Damian</v>
      </c>
      <c r="D19" t="str">
        <f>CONCATENATE(tablalibrorem[[#This Row],[Apellido]],", ",tablalibrorem[[#This Row],[Nombre]])</f>
        <v>Sepulveda, Damian</v>
      </c>
      <c r="E19">
        <f>remuneraciones!D20</f>
        <v>14</v>
      </c>
      <c r="F19">
        <f>remuneraciones!E20</f>
        <v>12</v>
      </c>
      <c r="G19">
        <f>remuneraciones!F20</f>
        <v>25</v>
      </c>
      <c r="H19" s="6">
        <f>VLOOKUP(tablalibrorem[[#This Row],[Cod Cargo]],tablacargo[],3)</f>
        <v>540000</v>
      </c>
      <c r="I19" s="6">
        <f>ROUND(tablalibrorem[[#This Row],[sueldo base]]*0.00729165*tablalibrorem[[#This Row],[Horas Extras]],0)</f>
        <v>47250</v>
      </c>
      <c r="J19" s="6">
        <f>ROUND((VLOOKUP(tablalibrorem[[#This Row],[Cod AFP]],tablaafp[],3)*(tablalibrorem[[#This Row],[sueldo base]]+tablalibrorem[[#This Row],[monto horas extrra]])),0)</f>
        <v>76225</v>
      </c>
      <c r="K19" s="6">
        <f>ROUND(tablalibrorem[[#This Row],[sueldo base]]+tablalibrorem[[#This Row],[monto horas extrra]]*7%,0)</f>
        <v>543308</v>
      </c>
      <c r="L19" s="6">
        <f>tablalibrorem[[#This Row],[sueldo base]]+tablalibrorem[[#This Row],[monto horas extrra]]-tablalibrorem[[#This Row],[descuento afp]]</f>
        <v>511025</v>
      </c>
      <c r="M19" t="str">
        <f>VLOOKUP(tablalibrorem[[#This Row],[Cod AFP]],tablaafp[],2,FALSE)</f>
        <v>provida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F19"/>
  <sheetViews>
    <sheetView tabSelected="1" workbookViewId="0">
      <selection activeCell="I22" sqref="I22"/>
    </sheetView>
  </sheetViews>
  <sheetFormatPr baseColWidth="10" defaultRowHeight="15" x14ac:dyDescent="0.25"/>
  <sheetData>
    <row r="1" spans="1:6" ht="15.75" thickBot="1" x14ac:dyDescent="0.3">
      <c r="A1" s="5" t="s">
        <v>22</v>
      </c>
      <c r="B1" s="5" t="s">
        <v>0</v>
      </c>
      <c r="C1" s="5" t="s">
        <v>1</v>
      </c>
      <c r="D1" s="5" t="s">
        <v>68</v>
      </c>
      <c r="E1" s="5" t="s">
        <v>2</v>
      </c>
      <c r="F1" s="5" t="s">
        <v>69</v>
      </c>
    </row>
    <row r="2" spans="1:6" x14ac:dyDescent="0.25">
      <c r="A2" t="s">
        <v>27</v>
      </c>
      <c r="B2" s="1" t="s">
        <v>59</v>
      </c>
      <c r="C2" s="1" t="s">
        <v>41</v>
      </c>
      <c r="D2">
        <v>952000</v>
      </c>
      <c r="E2" t="s">
        <v>5</v>
      </c>
      <c r="F2" t="s">
        <v>70</v>
      </c>
    </row>
    <row r="3" spans="1:6" x14ac:dyDescent="0.25">
      <c r="A3" t="s">
        <v>25</v>
      </c>
      <c r="B3" s="1" t="s">
        <v>60</v>
      </c>
      <c r="C3" s="1" t="s">
        <v>42</v>
      </c>
      <c r="D3">
        <v>450000</v>
      </c>
      <c r="E3" t="s">
        <v>7</v>
      </c>
      <c r="F3" t="s">
        <v>70</v>
      </c>
    </row>
    <row r="4" spans="1:6" x14ac:dyDescent="0.25">
      <c r="A4" t="s">
        <v>26</v>
      </c>
      <c r="B4" s="1" t="s">
        <v>61</v>
      </c>
      <c r="C4" s="1" t="s">
        <v>43</v>
      </c>
      <c r="D4">
        <v>450000</v>
      </c>
      <c r="E4" t="s">
        <v>7</v>
      </c>
      <c r="F4" t="s">
        <v>71</v>
      </c>
    </row>
    <row r="5" spans="1:6" x14ac:dyDescent="0.25">
      <c r="A5" t="s">
        <v>23</v>
      </c>
      <c r="B5" s="1" t="s">
        <v>62</v>
      </c>
      <c r="C5" s="1" t="s">
        <v>44</v>
      </c>
      <c r="D5">
        <v>650000</v>
      </c>
      <c r="E5" t="s">
        <v>6</v>
      </c>
      <c r="F5" t="s">
        <v>72</v>
      </c>
    </row>
    <row r="6" spans="1:6" x14ac:dyDescent="0.25">
      <c r="A6" t="s">
        <v>31</v>
      </c>
      <c r="B6" s="1" t="s">
        <v>63</v>
      </c>
      <c r="C6" s="1" t="s">
        <v>45</v>
      </c>
      <c r="D6">
        <v>540000</v>
      </c>
      <c r="E6" t="s">
        <v>9</v>
      </c>
      <c r="F6" t="s">
        <v>73</v>
      </c>
    </row>
    <row r="7" spans="1:6" x14ac:dyDescent="0.25">
      <c r="A7" t="s">
        <v>24</v>
      </c>
      <c r="B7" s="1" t="s">
        <v>64</v>
      </c>
      <c r="C7" s="1" t="s">
        <v>46</v>
      </c>
      <c r="D7">
        <v>650000</v>
      </c>
      <c r="E7" t="s">
        <v>6</v>
      </c>
      <c r="F7" t="s">
        <v>73</v>
      </c>
    </row>
    <row r="8" spans="1:6" x14ac:dyDescent="0.25">
      <c r="A8" t="s">
        <v>28</v>
      </c>
      <c r="B8" s="1" t="s">
        <v>65</v>
      </c>
      <c r="C8" s="1" t="s">
        <v>47</v>
      </c>
      <c r="D8">
        <v>760000</v>
      </c>
      <c r="E8" t="s">
        <v>8</v>
      </c>
      <c r="F8" t="s">
        <v>73</v>
      </c>
    </row>
    <row r="9" spans="1:6" x14ac:dyDescent="0.25">
      <c r="A9" t="s">
        <v>29</v>
      </c>
      <c r="B9" s="1" t="s">
        <v>66</v>
      </c>
      <c r="C9" s="1" t="s">
        <v>48</v>
      </c>
      <c r="D9">
        <v>540000</v>
      </c>
      <c r="E9" t="s">
        <v>9</v>
      </c>
      <c r="F9" t="s">
        <v>73</v>
      </c>
    </row>
    <row r="10" spans="1:6" x14ac:dyDescent="0.25">
      <c r="A10" t="s">
        <v>30</v>
      </c>
      <c r="B10" s="1" t="s">
        <v>67</v>
      </c>
      <c r="C10" s="1" t="s">
        <v>49</v>
      </c>
      <c r="D10">
        <v>760000</v>
      </c>
      <c r="E10" t="s">
        <v>8</v>
      </c>
      <c r="F10" t="s">
        <v>74</v>
      </c>
    </row>
    <row r="11" spans="1:6" x14ac:dyDescent="0.25">
      <c r="A11" t="s">
        <v>32</v>
      </c>
      <c r="B11" s="1" t="s">
        <v>59</v>
      </c>
      <c r="C11" s="1" t="s">
        <v>50</v>
      </c>
      <c r="D11">
        <v>952000</v>
      </c>
      <c r="E11" t="s">
        <v>5</v>
      </c>
      <c r="F11" t="s">
        <v>70</v>
      </c>
    </row>
    <row r="12" spans="1:6" x14ac:dyDescent="0.25">
      <c r="A12" t="s">
        <v>33</v>
      </c>
      <c r="B12" s="1" t="s">
        <v>60</v>
      </c>
      <c r="C12" s="1" t="s">
        <v>51</v>
      </c>
      <c r="D12">
        <v>450000</v>
      </c>
      <c r="E12" t="s">
        <v>7</v>
      </c>
      <c r="F12" t="s">
        <v>73</v>
      </c>
    </row>
    <row r="13" spans="1:6" x14ac:dyDescent="0.25">
      <c r="A13" t="s">
        <v>34</v>
      </c>
      <c r="B13" s="1" t="s">
        <v>61</v>
      </c>
      <c r="C13" s="1" t="s">
        <v>52</v>
      </c>
      <c r="D13">
        <v>450000</v>
      </c>
      <c r="E13" t="s">
        <v>7</v>
      </c>
      <c r="F13" t="s">
        <v>74</v>
      </c>
    </row>
    <row r="14" spans="1:6" x14ac:dyDescent="0.25">
      <c r="A14" t="s">
        <v>35</v>
      </c>
      <c r="B14" s="1" t="s">
        <v>62</v>
      </c>
      <c r="C14" s="1" t="s">
        <v>53</v>
      </c>
      <c r="D14">
        <v>650000</v>
      </c>
      <c r="E14" t="s">
        <v>6</v>
      </c>
      <c r="F14" t="s">
        <v>75</v>
      </c>
    </row>
    <row r="15" spans="1:6" x14ac:dyDescent="0.25">
      <c r="A15" t="s">
        <v>36</v>
      </c>
      <c r="B15" s="1" t="s">
        <v>63</v>
      </c>
      <c r="C15" s="1" t="s">
        <v>54</v>
      </c>
      <c r="D15">
        <v>650000</v>
      </c>
      <c r="E15" t="s">
        <v>6</v>
      </c>
      <c r="F15" t="s">
        <v>73</v>
      </c>
    </row>
    <row r="16" spans="1:6" x14ac:dyDescent="0.25">
      <c r="A16" t="s">
        <v>37</v>
      </c>
      <c r="B16" s="1" t="s">
        <v>64</v>
      </c>
      <c r="C16" s="1" t="s">
        <v>55</v>
      </c>
      <c r="D16">
        <v>760000</v>
      </c>
      <c r="E16" t="s">
        <v>8</v>
      </c>
      <c r="F16" t="s">
        <v>72</v>
      </c>
    </row>
    <row r="17" spans="1:6" x14ac:dyDescent="0.25">
      <c r="A17" t="s">
        <v>38</v>
      </c>
      <c r="B17" s="1" t="s">
        <v>65</v>
      </c>
      <c r="C17" s="1" t="s">
        <v>56</v>
      </c>
      <c r="D17">
        <v>760000</v>
      </c>
      <c r="E17" t="s">
        <v>8</v>
      </c>
      <c r="F17" t="s">
        <v>73</v>
      </c>
    </row>
    <row r="18" spans="1:6" x14ac:dyDescent="0.25">
      <c r="A18" t="s">
        <v>39</v>
      </c>
      <c r="B18" s="1" t="s">
        <v>66</v>
      </c>
      <c r="C18" s="1" t="s">
        <v>57</v>
      </c>
      <c r="D18">
        <v>540000</v>
      </c>
      <c r="E18" t="s">
        <v>9</v>
      </c>
      <c r="F18" t="s">
        <v>70</v>
      </c>
    </row>
    <row r="19" spans="1:6" x14ac:dyDescent="0.25">
      <c r="A19" t="s">
        <v>40</v>
      </c>
      <c r="B19" s="1" t="s">
        <v>67</v>
      </c>
      <c r="C19" s="1" t="s">
        <v>58</v>
      </c>
      <c r="D19">
        <v>540000</v>
      </c>
      <c r="E19" t="s">
        <v>9</v>
      </c>
      <c r="F19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remuneraciones</vt:lpstr>
      <vt:lpstr>Hoja2</vt:lpstr>
      <vt:lpstr>librorem</vt:lpstr>
      <vt:lpstr>contratos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</dc:creator>
  <cp:lastModifiedBy>Alumno</cp:lastModifiedBy>
  <dcterms:created xsi:type="dcterms:W3CDTF">2018-10-15T16:33:18Z</dcterms:created>
  <dcterms:modified xsi:type="dcterms:W3CDTF">2019-10-14T16:13:06Z</dcterms:modified>
</cp:coreProperties>
</file>